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652" activeTab="0"/>
  </bookViews>
  <sheets>
    <sheet name="Sheet1" sheetId="1" r:id="rId1"/>
  </sheets>
  <definedNames>
    <definedName name="\a">#REF!</definedName>
    <definedName name="\p">#REF!</definedName>
    <definedName name="\q">#REF!</definedName>
    <definedName name="\z">#REF!</definedName>
    <definedName name="BUDGET">#REF!</definedName>
    <definedName name="BUDGET2">#REF!</definedName>
    <definedName name="Criteria_MI">#REF!</definedName>
    <definedName name="Database_MI">#REF!</definedName>
    <definedName name="Extract_MI">#REF!</definedName>
    <definedName name="FILE">#REF!</definedName>
    <definedName name="HEAD">#REF!</definedName>
    <definedName name="INP10">#REF!</definedName>
    <definedName name="INP11">#REF!</definedName>
    <definedName name="INP12">#REF!</definedName>
    <definedName name="INP13">#REF!</definedName>
    <definedName name="INP14">#REF!</definedName>
    <definedName name="INP15">#REF!</definedName>
    <definedName name="INP4">#REF!</definedName>
    <definedName name="INP5">#REF!</definedName>
    <definedName name="INP6">#REF!</definedName>
    <definedName name="INP7">#REF!</definedName>
    <definedName name="INP8">#REF!</definedName>
    <definedName name="INP9">#REF!</definedName>
    <definedName name="INPUTS">#REF!</definedName>
    <definedName name="INPUTS2">#REF!</definedName>
    <definedName name="INPUTS3">#REF!</definedName>
    <definedName name="INPUTS4">#REF!</definedName>
    <definedName name="PERHEAD">#REF!</definedName>
    <definedName name="PRC10">#REF!</definedName>
    <definedName name="PRC11">#REF!</definedName>
    <definedName name="PRC12">#REF!</definedName>
    <definedName name="PRC13">#REF!</definedName>
    <definedName name="PRC14">#REF!</definedName>
    <definedName name="PRC15">#REF!</definedName>
    <definedName name="PRC4">#REF!</definedName>
    <definedName name="PRC5">#REF!</definedName>
    <definedName name="PRC6">#REF!</definedName>
    <definedName name="PRC7">#REF!</definedName>
    <definedName name="PRC8">#REF!</definedName>
    <definedName name="PRC9">#REF!</definedName>
    <definedName name="PRICES">#REF!</definedName>
    <definedName name="PRICES2">#REF!</definedName>
    <definedName name="_xlnm.Print_Area" localSheetId="0">'Sheet1'!$A$1:$J$68</definedName>
    <definedName name="PRINT_AREA_MI">#REF!</definedName>
    <definedName name="RETURN">#REF!</definedName>
    <definedName name="SELL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<sst xmlns="http://schemas.openxmlformats.org/spreadsheetml/2006/main" count="517" uniqueCount="217">
  <si>
    <t xml:space="preserve">DAIRY HEIFERS </t>
  </si>
  <si>
    <t>BIRTH TO CALVING (26 MONTHS)</t>
  </si>
  <si>
    <t>HEIFERS</t>
  </si>
  <si>
    <t>ITEM</t>
  </si>
  <si>
    <t xml:space="preserve">UNIT </t>
  </si>
  <si>
    <t>PRICE</t>
  </si>
  <si>
    <t>QUANTITY</t>
  </si>
  <si>
    <t>W/D-LOSS</t>
  </si>
  <si>
    <t>NO D-LOSS</t>
  </si>
  <si>
    <t>CASH EXPENSES (BIRTH TO WEANING)</t>
  </si>
  <si>
    <t>% D LOSS=</t>
  </si>
  <si>
    <t>HEAD</t>
  </si>
  <si>
    <t xml:space="preserve"> PURCHASE PRICE</t>
  </si>
  <si>
    <t>CWT</t>
  </si>
  <si>
    <t>TON</t>
  </si>
  <si>
    <t xml:space="preserve"> CALF STARTER</t>
  </si>
  <si>
    <t xml:space="preserve"> SALT &amp; MINERALS</t>
  </si>
  <si>
    <t xml:space="preserve"> VET &amp; MEDICINE</t>
  </si>
  <si>
    <t xml:space="preserve"> UTILITIES</t>
  </si>
  <si>
    <t xml:space="preserve"> SUPPLIES</t>
  </si>
  <si>
    <t xml:space="preserve"> BEDDING</t>
  </si>
  <si>
    <t xml:space="preserve"> LABOR</t>
  </si>
  <si>
    <t>HOUR</t>
  </si>
  <si>
    <t>TOTAL CASH EXPENSES BIRTH TO WEANING</t>
  </si>
  <si>
    <t>CASH EXPENSES (WEANING TO 300 LBS)</t>
  </si>
  <si>
    <t>BU</t>
  </si>
  <si>
    <t>TOTAL CASH EXPENSES WEANING TO 300 LBS</t>
  </si>
  <si>
    <t>CASH EXPENSES (300 LBS TO 500 LBS)</t>
  </si>
  <si>
    <t>% D LOSS</t>
  </si>
  <si>
    <t xml:space="preserve">TOTAL CASH EXPENSES 300 TO 500 LBS </t>
  </si>
  <si>
    <t>CASH EXPENSES (500 LBS TO 800 LBS)</t>
  </si>
  <si>
    <t xml:space="preserve">TOTAL CASH EXPENSES 500 TO 800 LBS </t>
  </si>
  <si>
    <t>CASH EXPENSES (BREEDING TO CALVING)</t>
  </si>
  <si>
    <t xml:space="preserve"> BREEDING</t>
  </si>
  <si>
    <t>TOTAL CASH EXPENSES BREEDING TO CALVING</t>
  </si>
  <si>
    <t>TOTAL CASH EXPENSES BIRTH TO CALVING</t>
  </si>
  <si>
    <t>ANNUAL DEBT PAYMENTS</t>
  </si>
  <si>
    <t xml:space="preserve"> ______</t>
  </si>
  <si>
    <t xml:space="preserve">                 </t>
  </si>
  <si>
    <t>RETURN TO EQUITY, MANAGEMENT, &amp; OPER. LABOR</t>
  </si>
  <si>
    <t>=</t>
  </si>
  <si>
    <t>---------</t>
  </si>
  <si>
    <t>RATIONS</t>
  </si>
  <si>
    <t>BIRTH</t>
  </si>
  <si>
    <t>200 LBS</t>
  </si>
  <si>
    <t>300 LBS</t>
  </si>
  <si>
    <t>500 LBS</t>
  </si>
  <si>
    <t>800 LBS</t>
  </si>
  <si>
    <t xml:space="preserve"> </t>
  </si>
  <si>
    <t>WEANING 300 LBS</t>
  </si>
  <si>
    <t>CALVING</t>
  </si>
  <si>
    <t>NO HEAD=</t>
  </si>
  <si>
    <t>DAYS</t>
  </si>
  <si>
    <t>MONTHS</t>
  </si>
  <si>
    <t>DAYS FED=</t>
  </si>
  <si>
    <t>-</t>
  </si>
  <si>
    <t xml:space="preserve"> MILK REPLACER</t>
  </si>
  <si>
    <t>#/HD/DAY</t>
  </si>
  <si>
    <t>TONS</t>
  </si>
  <si>
    <t xml:space="preserve"> CALF GROWER</t>
  </si>
  <si>
    <t xml:space="preserve"> CORN SILAGE</t>
  </si>
  <si>
    <t xml:space="preserve"> ALF OG HAY</t>
  </si>
  <si>
    <t xml:space="preserve"> CORN GRAIN</t>
  </si>
  <si>
    <t xml:space="preserve"> SBOM 48%</t>
  </si>
  <si>
    <t xml:space="preserve"> OG HAY</t>
  </si>
  <si>
    <t xml:space="preserve"> OTHER FEED</t>
  </si>
  <si>
    <t xml:space="preserve"> ANNUAL DEBT SERVICE</t>
  </si>
  <si>
    <t>AMOUNT</t>
  </si>
  <si>
    <t>PERCENT</t>
  </si>
  <si>
    <t>LENGTH</t>
  </si>
  <si>
    <t>ANNUAL</t>
  </si>
  <si>
    <t xml:space="preserve">  ITEM</t>
  </si>
  <si>
    <t>BORROWED</t>
  </si>
  <si>
    <t>INTEREST</t>
  </si>
  <si>
    <t>OF LOAN</t>
  </si>
  <si>
    <t>TO DAIRY</t>
  </si>
  <si>
    <t>PAYMENT</t>
  </si>
  <si>
    <t>ITEM NAME</t>
  </si>
  <si>
    <t xml:space="preserve">       TOTAL ANNUAL DEBT PAYMENTS</t>
  </si>
  <si>
    <t>\P</t>
  </si>
  <si>
    <t>/PPRbudget~AGPQ</t>
  </si>
  <si>
    <t>\Q</t>
  </si>
  <si>
    <t>/PPRbudget2~AGPQ</t>
  </si>
  <si>
    <t>\A</t>
  </si>
  <si>
    <t>/PPRbudget~AGP</t>
  </si>
  <si>
    <t>Rbudget2~AGPQ</t>
  </si>
  <si>
    <t>\Z</t>
  </si>
  <si>
    <t>/QY</t>
  </si>
  <si>
    <t>***** THIS BEGINS \P (PRINT) MACRO *****</t>
  </si>
  <si>
    <t>****** THIS BEGINS \A MACRO *******</t>
  </si>
  <si>
    <t>*** /0  AUTO LOAD MACRO, READS IN PRICE FILE ***</t>
  </si>
  <si>
    <t>/WGPD</t>
  </si>
  <si>
    <t>{GOTO}FILE~</t>
  </si>
  <si>
    <t>{GOTO}INPUTS3~</t>
  </si>
  <si>
    <t>/FCCEPFILE~</t>
  </si>
  <si>
    <t>{RIGHT}{RIGHT}{RIGHT}{RIGHT}</t>
  </si>
  <si>
    <t>{HOME}</t>
  </si>
  <si>
    <t>UNIT~</t>
  </si>
  <si>
    <t>/CINPUTS3~INPUTS2~</t>
  </si>
  <si>
    <t>/DQCINPUTS2~Q</t>
  </si>
  <si>
    <t>/CINP4~INPUTS4~</t>
  </si>
  <si>
    <t>/DQEQ</t>
  </si>
  <si>
    <t>/CPRICES2~PRC4~</t>
  </si>
  <si>
    <t>/CINP5~INPUTS4~</t>
  </si>
  <si>
    <t>/CPRICES2~PRC5~</t>
  </si>
  <si>
    <t>/CINP6~INPUTS4~</t>
  </si>
  <si>
    <t>/CPRICES2~PRC6~</t>
  </si>
  <si>
    <t>/CINP7~INPUTS4~</t>
  </si>
  <si>
    <t>/CPRICES2~PRC7~</t>
  </si>
  <si>
    <t>/CINP8~INPUTS4~</t>
  </si>
  <si>
    <t>/CPRICES2~PRC8~</t>
  </si>
  <si>
    <t>/CINP9~INPUTS4~</t>
  </si>
  <si>
    <t>/CPRICES2~PRC9~</t>
  </si>
  <si>
    <t>/CINP10~INPUTS4~</t>
  </si>
  <si>
    <t>/CPRICES2~PRC10~</t>
  </si>
  <si>
    <t>/CINP11~INPUTS4~</t>
  </si>
  <si>
    <t>/CPRICES2~PRC11~</t>
  </si>
  <si>
    <t>/CINP12~INPUTS4~</t>
  </si>
  <si>
    <t>/CPRICES2~PRC12~</t>
  </si>
  <si>
    <t>/CINP13~INPUTS4~</t>
  </si>
  <si>
    <t>/CPRICES2~PRC13~</t>
  </si>
  <si>
    <t>/CINP14~INPUTS4~</t>
  </si>
  <si>
    <t>/CPRICES2~PRC14~</t>
  </si>
  <si>
    <t>/CINP15~INPUTS4~</t>
  </si>
  <si>
    <t>/CPRICES2~PRC15~</t>
  </si>
  <si>
    <t>/RE~</t>
  </si>
  <si>
    <t>/WGPE</t>
  </si>
  <si>
    <t>***  PRICE FILE BEGINS HERE  ***</t>
  </si>
  <si>
    <t>VARIABLE COSTS</t>
  </si>
  <si>
    <t>UNIT</t>
  </si>
  <si>
    <t xml:space="preserve"> ALFALFA HAY</t>
  </si>
  <si>
    <t xml:space="preserve"> SOYBEAN MEAL</t>
  </si>
  <si>
    <t xml:space="preserve"> SALT &amp; MINERAL</t>
  </si>
  <si>
    <t xml:space="preserve"> SPRAY, VET &amp; MEDICINE</t>
  </si>
  <si>
    <t xml:space="preserve"> SUPPLIES - STOCKERS</t>
  </si>
  <si>
    <t xml:space="preserve"> SUPPLIES (SHEEP &amp; CATTLE)</t>
  </si>
  <si>
    <t xml:space="preserve"> PASTURE</t>
  </si>
  <si>
    <t>ACRE</t>
  </si>
  <si>
    <t xml:space="preserve"> REPLACEMENT BULL</t>
  </si>
  <si>
    <t xml:space="preserve"> HAUL CULL CATTLE</t>
  </si>
  <si>
    <t xml:space="preserve"> HAUL CALVES</t>
  </si>
  <si>
    <t xml:space="preserve"> HAUL FINISH CATTLE</t>
  </si>
  <si>
    <t xml:space="preserve"> HAUL STOCKERS</t>
  </si>
  <si>
    <t xml:space="preserve"> HAUL HEIFERS</t>
  </si>
  <si>
    <t xml:space="preserve"> HAUL SHEEP</t>
  </si>
  <si>
    <t xml:space="preserve"> HAUL BABY CALVES</t>
  </si>
  <si>
    <t xml:space="preserve"> BLDG. &amp; FENCE REPAIR</t>
  </si>
  <si>
    <t>----</t>
  </si>
  <si>
    <t xml:space="preserve"> MACHINERY, NON-CROP</t>
  </si>
  <si>
    <t xml:space="preserve"> MIXED HAY</t>
  </si>
  <si>
    <t xml:space="preserve"> SHELLED CORN</t>
  </si>
  <si>
    <t xml:space="preserve"> SOYBEAN MEAL FOR CREEP</t>
  </si>
  <si>
    <t xml:space="preserve"> GRINDING AND MIXING</t>
  </si>
  <si>
    <t xml:space="preserve"> CORN FOR CREEP</t>
  </si>
  <si>
    <t xml:space="preserve"> PELLETED SUPPLEMENT</t>
  </si>
  <si>
    <t xml:space="preserve"> SHEEP MINERAL</t>
  </si>
  <si>
    <t xml:space="preserve"> STOCKPILED FESCUE</t>
  </si>
  <si>
    <t xml:space="preserve"> DELIVER STEER CALVES TO FARM</t>
  </si>
  <si>
    <t xml:space="preserve"> DELIVER STOCKERS TO FARM</t>
  </si>
  <si>
    <t xml:space="preserve"> DELIVER STEERS TO FARM</t>
  </si>
  <si>
    <t xml:space="preserve"> DELIVER CALVES TO FARM</t>
  </si>
  <si>
    <t xml:space="preserve"> DELIVER HEIFERS TO FARM</t>
  </si>
  <si>
    <t xml:space="preserve"> RALGRO 1X</t>
  </si>
  <si>
    <t xml:space="preserve"> RALGRO 2X</t>
  </si>
  <si>
    <t xml:space="preserve"> RALGRO 3X</t>
  </si>
  <si>
    <t xml:space="preserve"> COMPUDOSE</t>
  </si>
  <si>
    <t xml:space="preserve"> TRACE MINERAL SALT</t>
  </si>
  <si>
    <t xml:space="preserve"> VET &amp; MED-SUMMER STOCKERS</t>
  </si>
  <si>
    <t xml:space="preserve"> VET &amp; MED F-F STOCKERS</t>
  </si>
  <si>
    <t xml:space="preserve"> VET &amp; MED-WINTER STOCKERS</t>
  </si>
  <si>
    <t xml:space="preserve"> TAXES</t>
  </si>
  <si>
    <t>$</t>
  </si>
  <si>
    <t xml:space="preserve"> LOTS, CHUTES, ETC.</t>
  </si>
  <si>
    <t xml:space="preserve"> PASTURE CLIPPING</t>
  </si>
  <si>
    <t xml:space="preserve"> INSURANCE</t>
  </si>
  <si>
    <t xml:space="preserve"> INTEREST</t>
  </si>
  <si>
    <t>A.P.R.</t>
  </si>
  <si>
    <t xml:space="preserve"> VITAMIN PREMIX</t>
  </si>
  <si>
    <t>LBS</t>
  </si>
  <si>
    <t xml:space="preserve"> CRIMPING</t>
  </si>
  <si>
    <t xml:space="preserve"> REPLACEMENT EWE</t>
  </si>
  <si>
    <t xml:space="preserve"> REPLACEMENT RAM</t>
  </si>
  <si>
    <t xml:space="preserve"> SHEARING</t>
  </si>
  <si>
    <t xml:space="preserve"> VET &amp; MEDICINE - CATTLE</t>
  </si>
  <si>
    <t xml:space="preserve"> VET &amp; MED - SHEEP (WINTER)</t>
  </si>
  <si>
    <t xml:space="preserve"> VET &amp; MED - SHEEP (SPRING)</t>
  </si>
  <si>
    <t xml:space="preserve"> HAUL &amp; MKT SHEEP</t>
  </si>
  <si>
    <t xml:space="preserve"> SUPPLIES - SHEEP</t>
  </si>
  <si>
    <t xml:space="preserve"> DELIVER REPLACEMENT SHEEP</t>
  </si>
  <si>
    <t xml:space="preserve"> DELIVER LAMBS</t>
  </si>
  <si>
    <t xml:space="preserve"> VET &amp; MEDICINE - LAMBS</t>
  </si>
  <si>
    <t xml:space="preserve"> SUPPLIES - LAMBS</t>
  </si>
  <si>
    <t xml:space="preserve"> SMALL GRAIN PASTURE</t>
  </si>
  <si>
    <t xml:space="preserve"> HAUL &amp; MKT LAMBS</t>
  </si>
  <si>
    <t xml:space="preserve"> SALT, MIN., VIT., ETC.</t>
  </si>
  <si>
    <t xml:space="preserve"> VET, MEDICINE &amp; BREEDING</t>
  </si>
  <si>
    <t xml:space="preserve"> DAIRY SUPPLIES</t>
  </si>
  <si>
    <t xml:space="preserve"> HAUL &amp; MKT MILK</t>
  </si>
  <si>
    <t xml:space="preserve"> REPLACEMENT BOAR</t>
  </si>
  <si>
    <t xml:space="preserve"> PIG STARTER</t>
  </si>
  <si>
    <t xml:space="preserve"> PIG GROWER</t>
  </si>
  <si>
    <t xml:space="preserve"> SALT, MINERAL &amp; VIT.</t>
  </si>
  <si>
    <t xml:space="preserve"> VET &amp; MEDICINE - PIGS</t>
  </si>
  <si>
    <t xml:space="preserve"> SUPPLIES - PIGS</t>
  </si>
  <si>
    <t xml:space="preserve"> HAUL CULL HOGS</t>
  </si>
  <si>
    <t xml:space="preserve"> HAUL HOGS</t>
  </si>
  <si>
    <t xml:space="preserve"> HAUL PIGS</t>
  </si>
  <si>
    <t xml:space="preserve"> VET &amp; MED - FARROW/FINISH</t>
  </si>
  <si>
    <t xml:space="preserve"> SUPPLIES - FARROW/FINISH</t>
  </si>
  <si>
    <t xml:space="preserve"> HAUL &amp; MKT FINISH HOGS</t>
  </si>
  <si>
    <t xml:space="preserve"> DELIVER FEEDER PIGS</t>
  </si>
  <si>
    <t xml:space="preserve"> 40% SUPPLEMENT</t>
  </si>
  <si>
    <t xml:space="preserve"> VET &amp; MEDICINE - HOGS</t>
  </si>
  <si>
    <t xml:space="preserve"> SUPPLIES - HOGS</t>
  </si>
  <si>
    <t xml:space="preserve"> VET &amp; MED - HOGS (F-F)</t>
  </si>
  <si>
    <t xml:space="preserve"> UTILITIES - PIGS</t>
  </si>
  <si>
    <t xml:space="preserve"> UTILITIES - HOGS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</si>
</sst>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/dd/yy_)"/>
    <numFmt numFmtId="166" formatCode="0.00_)"/>
    <numFmt numFmtId="167" formatCode="dd\-mmm\-yy_)"/>
    <numFmt numFmtId="168" formatCode="0.0_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Courier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7" fontId="0" fillId="0" borderId="0" xfId="0" applyAlignment="1">
      <alignment/>
    </xf>
    <xf numFmtId="7" fontId="4" fillId="0" borderId="0" xfId="0" applyFont="1" applyAlignment="1">
      <alignment/>
    </xf>
    <xf numFmtId="7" fontId="4" fillId="0" borderId="0" xfId="0" applyNumberFormat="1" applyFont="1" applyAlignment="1" applyProtection="1">
      <alignment horizontal="left"/>
      <protection/>
    </xf>
    <xf numFmtId="7" fontId="4" fillId="0" borderId="0" xfId="0" applyNumberFormat="1" applyFont="1" applyAlignment="1" applyProtection="1">
      <alignment horizontal="right"/>
      <protection/>
    </xf>
    <xf numFmtId="164" fontId="5" fillId="0" borderId="0" xfId="0" applyNumberFormat="1" applyFont="1" applyAlignment="1" applyProtection="1">
      <alignment/>
      <protection locked="0"/>
    </xf>
    <xf numFmtId="7" fontId="4" fillId="0" borderId="0" xfId="0" applyNumberFormat="1" applyFont="1" applyAlignment="1" applyProtection="1">
      <alignment horizontal="center"/>
      <protection/>
    </xf>
    <xf numFmtId="7" fontId="4" fillId="0" borderId="0" xfId="0" applyNumberFormat="1" applyFont="1" applyAlignment="1" applyProtection="1">
      <alignment horizontal="fill"/>
      <protection/>
    </xf>
    <xf numFmtId="164" fontId="4" fillId="0" borderId="0" xfId="0" applyNumberFormat="1" applyFont="1" applyAlignment="1" applyProtection="1">
      <alignment/>
      <protection/>
    </xf>
    <xf numFmtId="7" fontId="5" fillId="0" borderId="0" xfId="0" applyNumberFormat="1" applyFont="1" applyAlignment="1" applyProtection="1">
      <alignment/>
      <protection locked="0"/>
    </xf>
    <xf numFmtId="166" fontId="4" fillId="0" borderId="0" xfId="0" applyNumberFormat="1" applyFont="1" applyAlignment="1" applyProtection="1">
      <alignment/>
      <protection/>
    </xf>
    <xf numFmtId="7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left"/>
      <protection/>
    </xf>
    <xf numFmtId="167" fontId="4" fillId="0" borderId="0" xfId="0" applyNumberFormat="1" applyFont="1" applyAlignment="1" applyProtection="1">
      <alignment horizontal="left"/>
      <protection/>
    </xf>
    <xf numFmtId="168" fontId="4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 locked="0"/>
    </xf>
    <xf numFmtId="168" fontId="5" fillId="0" borderId="0" xfId="0" applyNumberFormat="1" applyFont="1" applyAlignment="1" applyProtection="1">
      <alignment/>
      <protection locked="0"/>
    </xf>
    <xf numFmtId="7" fontId="5" fillId="0" borderId="0" xfId="0" applyNumberFormat="1" applyFont="1" applyAlignment="1" applyProtection="1">
      <alignment horizontal="left"/>
      <protection locked="0"/>
    </xf>
    <xf numFmtId="37" fontId="5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fill"/>
      <protection/>
    </xf>
    <xf numFmtId="5" fontId="4" fillId="0" borderId="0" xfId="0" applyNumberFormat="1" applyFont="1" applyAlignment="1" applyProtection="1">
      <alignment horizontal="left"/>
      <protection/>
    </xf>
    <xf numFmtId="7" fontId="5" fillId="0" borderId="0" xfId="0" applyNumberFormat="1" applyFont="1" applyAlignment="1" applyProtection="1">
      <alignment horizontal="right"/>
      <protection locked="0"/>
    </xf>
    <xf numFmtId="10" fontId="5" fillId="0" borderId="0" xfId="0" applyNumberFormat="1" applyFont="1" applyAlignment="1" applyProtection="1">
      <alignment/>
      <protection locked="0"/>
    </xf>
    <xf numFmtId="167" fontId="4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 horizontal="left"/>
      <protection/>
    </xf>
    <xf numFmtId="7" fontId="7" fillId="0" borderId="0" xfId="0" applyFont="1" applyAlignment="1">
      <alignment/>
    </xf>
    <xf numFmtId="7" fontId="6" fillId="0" borderId="0" xfId="0" applyFont="1" applyAlignment="1">
      <alignment/>
    </xf>
    <xf numFmtId="7" fontId="6" fillId="0" borderId="0" xfId="0" applyNumberFormat="1" applyFont="1" applyAlignment="1" applyProtection="1">
      <alignment horizontal="right"/>
      <protection/>
    </xf>
    <xf numFmtId="7" fontId="4" fillId="0" borderId="10" xfId="0" applyFont="1" applyBorder="1" applyAlignment="1">
      <alignment/>
    </xf>
    <xf numFmtId="165" fontId="5" fillId="0" borderId="10" xfId="0" applyNumberFormat="1" applyFont="1" applyBorder="1" applyAlignment="1" applyProtection="1">
      <alignment/>
      <protection locked="0"/>
    </xf>
    <xf numFmtId="7" fontId="4" fillId="0" borderId="10" xfId="0" applyNumberFormat="1" applyFont="1" applyBorder="1" applyAlignment="1" applyProtection="1">
      <alignment horizontal="left"/>
      <protection/>
    </xf>
    <xf numFmtId="7" fontId="4" fillId="0" borderId="10" xfId="0" applyNumberFormat="1" applyFont="1" applyBorder="1" applyAlignment="1" applyProtection="1">
      <alignment horizontal="right"/>
      <protection/>
    </xf>
    <xf numFmtId="7" fontId="4" fillId="0" borderId="0" xfId="0" applyNumberFormat="1" applyFont="1" applyBorder="1" applyAlignment="1" applyProtection="1">
      <alignment horizontal="left"/>
      <protection/>
    </xf>
    <xf numFmtId="7" fontId="4" fillId="0" borderId="0" xfId="0" applyFont="1" applyBorder="1" applyAlignment="1">
      <alignment/>
    </xf>
    <xf numFmtId="7" fontId="4" fillId="0" borderId="0" xfId="0" applyNumberFormat="1" applyFont="1" applyBorder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/>
      <protection locked="0"/>
    </xf>
    <xf numFmtId="166" fontId="4" fillId="0" borderId="10" xfId="0" applyNumberFormat="1" applyFont="1" applyBorder="1" applyAlignment="1" applyProtection="1">
      <alignment/>
      <protection/>
    </xf>
    <xf numFmtId="43" fontId="4" fillId="0" borderId="0" xfId="42" applyFont="1" applyAlignment="1" applyProtection="1">
      <alignment horizontal="right"/>
      <protection/>
    </xf>
    <xf numFmtId="43" fontId="4" fillId="0" borderId="0" xfId="42" applyFont="1" applyAlignment="1" applyProtection="1">
      <alignment/>
      <protection/>
    </xf>
    <xf numFmtId="43" fontId="4" fillId="0" borderId="10" xfId="42" applyFont="1" applyBorder="1" applyAlignment="1" applyProtection="1">
      <alignment/>
      <protection/>
    </xf>
    <xf numFmtId="44" fontId="4" fillId="0" borderId="0" xfId="44" applyFont="1" applyAlignment="1" applyProtection="1">
      <alignment/>
      <protection/>
    </xf>
    <xf numFmtId="44" fontId="4" fillId="0" borderId="0" xfId="44" applyFont="1" applyAlignment="1" applyProtection="1">
      <alignment horizontal="right"/>
      <protection/>
    </xf>
    <xf numFmtId="43" fontId="4" fillId="0" borderId="10" xfId="42" applyFont="1" applyBorder="1" applyAlignment="1" applyProtection="1">
      <alignment horizontal="right"/>
      <protection/>
    </xf>
    <xf numFmtId="43" fontId="4" fillId="0" borderId="0" xfId="42" applyFont="1" applyAlignment="1" applyProtection="1">
      <alignment horizontal="left"/>
      <protection/>
    </xf>
    <xf numFmtId="44" fontId="4" fillId="0" borderId="0" xfId="44" applyFont="1" applyAlignment="1" applyProtection="1">
      <alignment horizontal="left"/>
      <protection/>
    </xf>
    <xf numFmtId="43" fontId="4" fillId="0" borderId="10" xfId="42" applyFont="1" applyBorder="1" applyAlignment="1" applyProtection="1">
      <alignment horizontal="left"/>
      <protection/>
    </xf>
    <xf numFmtId="43" fontId="5" fillId="0" borderId="0" xfId="42" applyFont="1" applyAlignment="1" applyProtection="1">
      <alignment/>
      <protection locked="0"/>
    </xf>
    <xf numFmtId="43" fontId="5" fillId="0" borderId="10" xfId="42" applyFont="1" applyBorder="1" applyAlignment="1" applyProtection="1">
      <alignment/>
      <protection locked="0"/>
    </xf>
    <xf numFmtId="44" fontId="5" fillId="0" borderId="0" xfId="44" applyFont="1" applyAlignment="1" applyProtection="1">
      <alignment/>
      <protection locked="0"/>
    </xf>
    <xf numFmtId="7" fontId="4" fillId="0" borderId="11" xfId="0" applyNumberFormat="1" applyFont="1" applyBorder="1" applyAlignment="1" applyProtection="1">
      <alignment horizontal="left"/>
      <protection/>
    </xf>
    <xf numFmtId="7" fontId="4" fillId="0" borderId="12" xfId="0" applyFont="1" applyBorder="1" applyAlignment="1">
      <alignment/>
    </xf>
    <xf numFmtId="44" fontId="4" fillId="0" borderId="12" xfId="44" applyFont="1" applyBorder="1" applyAlignment="1" applyProtection="1">
      <alignment horizontal="left"/>
      <protection/>
    </xf>
    <xf numFmtId="44" fontId="4" fillId="0" borderId="13" xfId="44" applyFont="1" applyBorder="1" applyAlignment="1" applyProtection="1">
      <alignment horizontal="left"/>
      <protection/>
    </xf>
    <xf numFmtId="43" fontId="4" fillId="0" borderId="0" xfId="42" applyFont="1" applyAlignment="1" applyProtection="1">
      <alignment/>
      <protection locked="0"/>
    </xf>
    <xf numFmtId="43" fontId="4" fillId="0" borderId="10" xfId="42" applyFont="1" applyBorder="1" applyAlignment="1" applyProtection="1">
      <alignment/>
      <protection locked="0"/>
    </xf>
    <xf numFmtId="44" fontId="4" fillId="0" borderId="0" xfId="44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7"/>
  <sheetViews>
    <sheetView tabSelected="1" zoomScalePageLayoutView="0" workbookViewId="0" topLeftCell="A1">
      <selection activeCell="F7" sqref="F7"/>
    </sheetView>
  </sheetViews>
  <sheetFormatPr defaultColWidth="9.625" defaultRowHeight="12.75"/>
  <cols>
    <col min="1" max="1" width="11.625" style="1" customWidth="1"/>
    <col min="2" max="2" width="5.625" style="1" customWidth="1"/>
    <col min="3" max="3" width="2.625" style="1" customWidth="1"/>
    <col min="4" max="4" width="2.25390625" style="1" customWidth="1"/>
    <col min="5" max="5" width="7.625" style="1" customWidth="1"/>
    <col min="6" max="6" width="9.625" style="1" customWidth="1"/>
    <col min="7" max="7" width="3.00390625" style="1" customWidth="1"/>
    <col min="8" max="8" width="9.625" style="1" customWidth="1"/>
    <col min="9" max="10" width="11.50390625" style="1" customWidth="1"/>
    <col min="11" max="14" width="9.625" style="1" customWidth="1"/>
    <col min="15" max="15" width="10.625" style="1" customWidth="1"/>
    <col min="16" max="16384" width="9.625" style="1" customWidth="1"/>
  </cols>
  <sheetData>
    <row r="1" spans="1:10" s="26" customFormat="1" ht="15">
      <c r="A1" s="24" t="s">
        <v>0</v>
      </c>
      <c r="B1" s="25"/>
      <c r="D1" s="26" t="s">
        <v>1</v>
      </c>
      <c r="J1" s="27"/>
    </row>
    <row r="2" spans="5:6" ht="12.75">
      <c r="E2" s="4">
        <v>1</v>
      </c>
      <c r="F2" s="2" t="s">
        <v>2</v>
      </c>
    </row>
    <row r="3" spans="1:10" ht="12.75">
      <c r="A3" s="28"/>
      <c r="B3" s="28"/>
      <c r="C3" s="28"/>
      <c r="D3" s="28"/>
      <c r="E3" s="28"/>
      <c r="F3" s="28"/>
      <c r="G3" s="28"/>
      <c r="H3" s="28"/>
      <c r="I3" s="29"/>
      <c r="J3" s="28"/>
    </row>
    <row r="4" spans="1:10" ht="12.75">
      <c r="A4" s="30" t="s">
        <v>3</v>
      </c>
      <c r="B4" s="28"/>
      <c r="C4" s="28"/>
      <c r="D4" s="28"/>
      <c r="E4" s="30" t="s">
        <v>4</v>
      </c>
      <c r="F4" s="31" t="s">
        <v>5</v>
      </c>
      <c r="G4" s="28"/>
      <c r="H4" s="31" t="s">
        <v>6</v>
      </c>
      <c r="I4" s="31" t="s">
        <v>7</v>
      </c>
      <c r="J4" s="31" t="s">
        <v>8</v>
      </c>
    </row>
    <row r="5" spans="1:10" ht="12.75">
      <c r="A5" s="32"/>
      <c r="B5" s="33"/>
      <c r="C5" s="33"/>
      <c r="D5" s="33"/>
      <c r="E5" s="32"/>
      <c r="F5" s="34"/>
      <c r="G5" s="33"/>
      <c r="H5" s="34"/>
      <c r="I5" s="34"/>
      <c r="J5" s="34"/>
    </row>
    <row r="6" spans="1:10" ht="12.75">
      <c r="A6" s="30" t="s">
        <v>9</v>
      </c>
      <c r="B6" s="28"/>
      <c r="C6" s="28"/>
      <c r="D6" s="28"/>
      <c r="E6" s="28"/>
      <c r="F6" s="28"/>
      <c r="G6" s="35">
        <v>10</v>
      </c>
      <c r="H6" s="30" t="s">
        <v>10</v>
      </c>
      <c r="I6" s="36">
        <f>E2*(100-G6)/100</f>
        <v>0.9</v>
      </c>
      <c r="J6" s="30" t="s">
        <v>11</v>
      </c>
    </row>
    <row r="7" spans="1:10" ht="12.75">
      <c r="A7" s="2" t="s">
        <v>12</v>
      </c>
      <c r="B7" s="7"/>
      <c r="E7" s="11" t="s">
        <v>11</v>
      </c>
      <c r="F7" s="48">
        <v>300</v>
      </c>
      <c r="H7" s="9">
        <f>$E$2</f>
        <v>1</v>
      </c>
      <c r="I7" s="40">
        <f aca="true" t="shared" si="0" ref="I7:I16">F7*H7</f>
        <v>300</v>
      </c>
      <c r="J7" s="41">
        <f>I7/$I$6</f>
        <v>333.3333333333333</v>
      </c>
    </row>
    <row r="8" spans="1:10" ht="12.75">
      <c r="A8" s="10" t="str">
        <f>A80</f>
        <v> MILK REPLACER</v>
      </c>
      <c r="E8" s="2" t="s">
        <v>13</v>
      </c>
      <c r="F8" s="46">
        <v>95</v>
      </c>
      <c r="H8" s="9">
        <f>($E$77*$E$78*E80)/100</f>
        <v>0.504</v>
      </c>
      <c r="I8" s="38">
        <f t="shared" si="0"/>
        <v>47.88</v>
      </c>
      <c r="J8" s="37">
        <f aca="true" t="shared" si="1" ref="J8:J16">I8/$I$6</f>
        <v>53.2</v>
      </c>
    </row>
    <row r="9" spans="1:10" ht="12.75">
      <c r="A9" s="10" t="str">
        <f>A83</f>
        <v> ALF OG HAY</v>
      </c>
      <c r="E9" s="2" t="s">
        <v>14</v>
      </c>
      <c r="F9" s="46">
        <v>175</v>
      </c>
      <c r="H9" s="9">
        <f>($E$77*$E$78*E83)/2000</f>
        <v>0.0756</v>
      </c>
      <c r="I9" s="38">
        <f t="shared" si="0"/>
        <v>13.23</v>
      </c>
      <c r="J9" s="37">
        <f t="shared" si="1"/>
        <v>14.7</v>
      </c>
    </row>
    <row r="10" spans="1:10" ht="12.75">
      <c r="A10" s="2" t="s">
        <v>15</v>
      </c>
      <c r="E10" s="2" t="s">
        <v>13</v>
      </c>
      <c r="F10" s="46">
        <v>24</v>
      </c>
      <c r="H10" s="9">
        <f>($E$77*0.84)</f>
        <v>0.756</v>
      </c>
      <c r="I10" s="38">
        <f t="shared" si="0"/>
        <v>18.144</v>
      </c>
      <c r="J10" s="37">
        <f t="shared" si="1"/>
        <v>20.159999999999997</v>
      </c>
    </row>
    <row r="11" spans="1:10" ht="12.75">
      <c r="A11" s="2" t="s">
        <v>16</v>
      </c>
      <c r="E11" s="2" t="s">
        <v>13</v>
      </c>
      <c r="F11" s="46">
        <v>26</v>
      </c>
      <c r="H11" s="9">
        <f>0.015*I6*E78/100</f>
        <v>0.00756</v>
      </c>
      <c r="I11" s="38">
        <f t="shared" si="0"/>
        <v>0.19655999999999998</v>
      </c>
      <c r="J11" s="37">
        <f t="shared" si="1"/>
        <v>0.21839999999999998</v>
      </c>
    </row>
    <row r="12" spans="1:10" ht="12.75">
      <c r="A12" s="2" t="s">
        <v>17</v>
      </c>
      <c r="E12" s="2" t="s">
        <v>11</v>
      </c>
      <c r="F12" s="46">
        <v>5</v>
      </c>
      <c r="H12" s="9">
        <f>$E$2*(100-$G$6)/100</f>
        <v>0.9</v>
      </c>
      <c r="I12" s="38">
        <f t="shared" si="0"/>
        <v>4.5</v>
      </c>
      <c r="J12" s="37">
        <f t="shared" si="1"/>
        <v>5</v>
      </c>
    </row>
    <row r="13" spans="1:10" ht="12.75">
      <c r="A13" s="2" t="s">
        <v>18</v>
      </c>
      <c r="E13" s="2" t="s">
        <v>11</v>
      </c>
      <c r="F13" s="46">
        <v>1.5</v>
      </c>
      <c r="H13" s="9">
        <f>$E$2*(100-$G$6)/100</f>
        <v>0.9</v>
      </c>
      <c r="I13" s="38">
        <f t="shared" si="0"/>
        <v>1.35</v>
      </c>
      <c r="J13" s="37">
        <f t="shared" si="1"/>
        <v>1.5</v>
      </c>
    </row>
    <row r="14" spans="1:10" ht="12.75">
      <c r="A14" s="2" t="s">
        <v>19</v>
      </c>
      <c r="E14" s="2" t="s">
        <v>11</v>
      </c>
      <c r="F14" s="46">
        <v>5</v>
      </c>
      <c r="H14" s="9">
        <f>$E$2*(100-$G$6)/100</f>
        <v>0.9</v>
      </c>
      <c r="I14" s="38">
        <f t="shared" si="0"/>
        <v>4.5</v>
      </c>
      <c r="J14" s="37">
        <f t="shared" si="1"/>
        <v>5</v>
      </c>
    </row>
    <row r="15" spans="1:10" ht="12.75">
      <c r="A15" s="2" t="s">
        <v>20</v>
      </c>
      <c r="E15" s="2" t="s">
        <v>11</v>
      </c>
      <c r="F15" s="46">
        <v>5</v>
      </c>
      <c r="H15" s="9">
        <f>$E$2*(100-$G$6)/100</f>
        <v>0.9</v>
      </c>
      <c r="I15" s="38">
        <f t="shared" si="0"/>
        <v>4.5</v>
      </c>
      <c r="J15" s="37">
        <f t="shared" si="1"/>
        <v>5</v>
      </c>
    </row>
    <row r="16" spans="1:10" ht="12.75">
      <c r="A16" s="30" t="s">
        <v>21</v>
      </c>
      <c r="B16" s="28"/>
      <c r="C16" s="28"/>
      <c r="D16" s="28"/>
      <c r="E16" s="30" t="s">
        <v>22</v>
      </c>
      <c r="F16" s="47">
        <v>10</v>
      </c>
      <c r="G16" s="28"/>
      <c r="H16" s="36">
        <f>I6*0.2*E78</f>
        <v>10.080000000000002</v>
      </c>
      <c r="I16" s="39">
        <f t="shared" si="0"/>
        <v>100.80000000000001</v>
      </c>
      <c r="J16" s="42">
        <f t="shared" si="1"/>
        <v>112.00000000000001</v>
      </c>
    </row>
    <row r="17" spans="1:10" ht="12.75">
      <c r="A17" s="2" t="s">
        <v>23</v>
      </c>
      <c r="I17" s="40">
        <f>SUM(I7:I16)</f>
        <v>495.10056000000003</v>
      </c>
      <c r="J17" s="41">
        <f>I17/$I$6</f>
        <v>550.1117333333334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30" t="s">
        <v>24</v>
      </c>
      <c r="B19" s="28"/>
      <c r="C19" s="28"/>
      <c r="D19" s="28"/>
      <c r="E19" s="28"/>
      <c r="F19" s="28"/>
      <c r="G19" s="35">
        <v>2</v>
      </c>
      <c r="H19" s="30" t="s">
        <v>10</v>
      </c>
      <c r="I19" s="36">
        <f>I6*(100-G19)/100</f>
        <v>0.882</v>
      </c>
      <c r="J19" s="30" t="s">
        <v>11</v>
      </c>
    </row>
    <row r="20" spans="1:10" ht="12.75">
      <c r="A20" s="10" t="str">
        <f>A83</f>
        <v> ALF OG HAY</v>
      </c>
      <c r="B20" s="7"/>
      <c r="E20" s="11" t="s">
        <v>14</v>
      </c>
      <c r="F20" s="40">
        <f>F9</f>
        <v>175</v>
      </c>
      <c r="H20" s="9">
        <f>($F$77*$F$78*F83)/2000</f>
        <v>0.0882441</v>
      </c>
      <c r="I20" s="40">
        <f aca="true" t="shared" si="2" ref="I20:I28">F20*H20</f>
        <v>15.4427175</v>
      </c>
      <c r="J20" s="44">
        <f>I20/$I$19</f>
        <v>17.50875</v>
      </c>
    </row>
    <row r="21" spans="1:10" ht="12.75">
      <c r="A21" s="10" t="str">
        <f>A84</f>
        <v> CORN GRAIN</v>
      </c>
      <c r="E21" s="2" t="s">
        <v>25</v>
      </c>
      <c r="F21" s="46">
        <v>5.5</v>
      </c>
      <c r="H21" s="9">
        <f>($F$77*$F$78*F84)/56</f>
        <v>4.7273625</v>
      </c>
      <c r="I21" s="38">
        <f t="shared" si="2"/>
        <v>26.00049375</v>
      </c>
      <c r="J21" s="43">
        <f aca="true" t="shared" si="3" ref="J21:J28">I21/$I$19</f>
        <v>29.479017857142857</v>
      </c>
    </row>
    <row r="22" spans="1:10" ht="12.75">
      <c r="A22" s="10" t="str">
        <f>A85</f>
        <v> SBOM 48%</v>
      </c>
      <c r="E22" s="2" t="s">
        <v>14</v>
      </c>
      <c r="F22" s="46">
        <v>395</v>
      </c>
      <c r="H22" s="9">
        <f>($F$77*$F$78*F85)/2000</f>
        <v>0.01470735</v>
      </c>
      <c r="I22" s="38">
        <f t="shared" si="2"/>
        <v>5.80940325</v>
      </c>
      <c r="J22" s="43">
        <f t="shared" si="3"/>
        <v>6.586625</v>
      </c>
    </row>
    <row r="23" spans="1:10" ht="12.75">
      <c r="A23" s="2" t="s">
        <v>16</v>
      </c>
      <c r="E23" s="2" t="s">
        <v>13</v>
      </c>
      <c r="F23" s="38">
        <f>F11</f>
        <v>26</v>
      </c>
      <c r="H23" s="9">
        <f>0.1*I19*F78/100</f>
        <v>0.058829400000000004</v>
      </c>
      <c r="I23" s="38">
        <f t="shared" si="2"/>
        <v>1.5295644000000002</v>
      </c>
      <c r="J23" s="43">
        <f t="shared" si="3"/>
        <v>1.7342000000000002</v>
      </c>
    </row>
    <row r="24" spans="1:10" ht="12.75">
      <c r="A24" s="2" t="s">
        <v>17</v>
      </c>
      <c r="E24" s="2" t="s">
        <v>11</v>
      </c>
      <c r="F24" s="46">
        <v>6.75</v>
      </c>
      <c r="H24" s="9">
        <f>$I$19</f>
        <v>0.882</v>
      </c>
      <c r="I24" s="38">
        <f t="shared" si="2"/>
        <v>5.9535</v>
      </c>
      <c r="J24" s="43">
        <f t="shared" si="3"/>
        <v>6.75</v>
      </c>
    </row>
    <row r="25" spans="1:10" ht="12.75">
      <c r="A25" s="2" t="s">
        <v>18</v>
      </c>
      <c r="E25" s="2" t="s">
        <v>11</v>
      </c>
      <c r="F25" s="53">
        <f>F13</f>
        <v>1.5</v>
      </c>
      <c r="H25" s="9">
        <f>$I$19</f>
        <v>0.882</v>
      </c>
      <c r="I25" s="38">
        <f t="shared" si="2"/>
        <v>1.323</v>
      </c>
      <c r="J25" s="43">
        <f t="shared" si="3"/>
        <v>1.5</v>
      </c>
    </row>
    <row r="26" spans="1:10" ht="12.75">
      <c r="A26" s="2" t="s">
        <v>19</v>
      </c>
      <c r="E26" s="2" t="s">
        <v>11</v>
      </c>
      <c r="F26" s="46">
        <v>2.5</v>
      </c>
      <c r="H26" s="9">
        <f>$I$19</f>
        <v>0.882</v>
      </c>
      <c r="I26" s="38">
        <f t="shared" si="2"/>
        <v>2.205</v>
      </c>
      <c r="J26" s="43">
        <f t="shared" si="3"/>
        <v>2.5</v>
      </c>
    </row>
    <row r="27" spans="1:10" ht="12.75">
      <c r="A27" s="2" t="s">
        <v>20</v>
      </c>
      <c r="E27" s="2" t="s">
        <v>11</v>
      </c>
      <c r="F27" s="46">
        <v>5</v>
      </c>
      <c r="H27" s="9">
        <f>$I$19</f>
        <v>0.882</v>
      </c>
      <c r="I27" s="38">
        <f t="shared" si="2"/>
        <v>4.41</v>
      </c>
      <c r="J27" s="43">
        <f t="shared" si="3"/>
        <v>5</v>
      </c>
    </row>
    <row r="28" spans="1:10" ht="12.75">
      <c r="A28" s="30" t="s">
        <v>21</v>
      </c>
      <c r="B28" s="28"/>
      <c r="C28" s="28"/>
      <c r="D28" s="28"/>
      <c r="E28" s="30" t="s">
        <v>22</v>
      </c>
      <c r="F28" s="39">
        <f>F16</f>
        <v>10</v>
      </c>
      <c r="G28" s="28"/>
      <c r="H28" s="36">
        <f>I19*0.075*F78</f>
        <v>4.412205</v>
      </c>
      <c r="I28" s="39">
        <f t="shared" si="2"/>
        <v>44.12205</v>
      </c>
      <c r="J28" s="45">
        <f t="shared" si="3"/>
        <v>50.025</v>
      </c>
    </row>
    <row r="29" spans="1:10" ht="12.75">
      <c r="A29" s="2" t="s">
        <v>26</v>
      </c>
      <c r="I29" s="40">
        <f>SUM(I20:I28)</f>
        <v>106.7957289</v>
      </c>
      <c r="J29" s="44">
        <f>I29/$I$19</f>
        <v>121.08359285714286</v>
      </c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30" t="s">
        <v>27</v>
      </c>
      <c r="B31" s="28"/>
      <c r="C31" s="28"/>
      <c r="D31" s="28"/>
      <c r="E31" s="28"/>
      <c r="F31" s="28"/>
      <c r="G31" s="35">
        <v>5</v>
      </c>
      <c r="H31" s="30" t="s">
        <v>28</v>
      </c>
      <c r="I31" s="36">
        <f>I19*(100-G31)/100</f>
        <v>0.8379000000000001</v>
      </c>
      <c r="J31" s="30" t="s">
        <v>11</v>
      </c>
    </row>
    <row r="32" spans="1:10" ht="12.75">
      <c r="A32" s="10" t="str">
        <f>A82</f>
        <v> CORN SILAGE</v>
      </c>
      <c r="B32" s="7"/>
      <c r="E32" s="11" t="s">
        <v>14</v>
      </c>
      <c r="F32" s="48">
        <v>45</v>
      </c>
      <c r="H32" s="9">
        <f>($H$77*$H$78*H82)/2000</f>
        <v>1.0105074</v>
      </c>
      <c r="I32" s="44">
        <f aca="true" t="shared" si="4" ref="I32:I40">F32*H32</f>
        <v>45.472833</v>
      </c>
      <c r="J32" s="44">
        <f>I32/$I$31</f>
        <v>54.269999999999996</v>
      </c>
    </row>
    <row r="33" spans="1:10" ht="12.75">
      <c r="A33" s="10" t="str">
        <f>A83</f>
        <v> ALF OG HAY</v>
      </c>
      <c r="E33" s="2" t="s">
        <v>14</v>
      </c>
      <c r="F33" s="53">
        <f>F9</f>
        <v>175</v>
      </c>
      <c r="H33" s="9">
        <f>($H$77*$H$78*H83)/2000</f>
        <v>0.16841790000000004</v>
      </c>
      <c r="I33" s="43">
        <f t="shared" si="4"/>
        <v>29.473132500000006</v>
      </c>
      <c r="J33" s="43">
        <f aca="true" t="shared" si="5" ref="J33:J40">I33/$I$31</f>
        <v>35.175000000000004</v>
      </c>
    </row>
    <row r="34" spans="1:10" ht="12.75">
      <c r="A34" s="10" t="str">
        <f>A85</f>
        <v> SBOM 48%</v>
      </c>
      <c r="E34" s="2" t="s">
        <v>14</v>
      </c>
      <c r="F34" s="53">
        <f>F22</f>
        <v>395</v>
      </c>
      <c r="H34" s="9">
        <f>($H$77*$H$78*H85)/2000</f>
        <v>0.0561393</v>
      </c>
      <c r="I34" s="43">
        <f t="shared" si="4"/>
        <v>22.1750235</v>
      </c>
      <c r="J34" s="43">
        <f t="shared" si="5"/>
        <v>26.465</v>
      </c>
    </row>
    <row r="35" spans="1:10" ht="12.75">
      <c r="A35" s="2" t="s">
        <v>16</v>
      </c>
      <c r="E35" s="2" t="s">
        <v>13</v>
      </c>
      <c r="F35" s="53">
        <f>F23</f>
        <v>26</v>
      </c>
      <c r="H35" s="9">
        <f>(0.18*I31*H78)/100</f>
        <v>0.20210148</v>
      </c>
      <c r="I35" s="43">
        <f t="shared" si="4"/>
        <v>5.25463848</v>
      </c>
      <c r="J35" s="43">
        <f t="shared" si="5"/>
        <v>6.2711999999999986</v>
      </c>
    </row>
    <row r="36" spans="1:10" ht="12.75">
      <c r="A36" s="2" t="s">
        <v>17</v>
      </c>
      <c r="E36" s="2" t="s">
        <v>11</v>
      </c>
      <c r="F36" s="46">
        <v>5</v>
      </c>
      <c r="H36" s="9">
        <f>$I$31</f>
        <v>0.8379000000000001</v>
      </c>
      <c r="I36" s="43">
        <f t="shared" si="4"/>
        <v>4.189500000000001</v>
      </c>
      <c r="J36" s="43">
        <f t="shared" si="5"/>
        <v>5</v>
      </c>
    </row>
    <row r="37" spans="1:10" ht="12.75">
      <c r="A37" s="2" t="s">
        <v>18</v>
      </c>
      <c r="E37" s="2" t="s">
        <v>11</v>
      </c>
      <c r="F37" s="53">
        <f>F13</f>
        <v>1.5</v>
      </c>
      <c r="H37" s="9">
        <f>$I$31</f>
        <v>0.8379000000000001</v>
      </c>
      <c r="I37" s="43">
        <f t="shared" si="4"/>
        <v>1.25685</v>
      </c>
      <c r="J37" s="43">
        <f t="shared" si="5"/>
        <v>1.4999999999999998</v>
      </c>
    </row>
    <row r="38" spans="1:10" ht="12.75">
      <c r="A38" s="2" t="s">
        <v>19</v>
      </c>
      <c r="E38" s="2" t="s">
        <v>11</v>
      </c>
      <c r="F38" s="46">
        <v>2.5</v>
      </c>
      <c r="H38" s="9">
        <f>$I$31</f>
        <v>0.8379000000000001</v>
      </c>
      <c r="I38" s="43">
        <f t="shared" si="4"/>
        <v>2.0947500000000003</v>
      </c>
      <c r="J38" s="43">
        <f t="shared" si="5"/>
        <v>2.5</v>
      </c>
    </row>
    <row r="39" spans="1:10" ht="12.75">
      <c r="A39" s="2" t="s">
        <v>20</v>
      </c>
      <c r="E39" s="2" t="s">
        <v>11</v>
      </c>
      <c r="F39" s="46">
        <v>5</v>
      </c>
      <c r="H39" s="9">
        <f>$I$31</f>
        <v>0.8379000000000001</v>
      </c>
      <c r="I39" s="43">
        <f t="shared" si="4"/>
        <v>4.189500000000001</v>
      </c>
      <c r="J39" s="43">
        <f t="shared" si="5"/>
        <v>5</v>
      </c>
    </row>
    <row r="40" spans="1:10" ht="12.75">
      <c r="A40" s="30" t="s">
        <v>21</v>
      </c>
      <c r="B40" s="28"/>
      <c r="C40" s="28"/>
      <c r="D40" s="28"/>
      <c r="E40" s="30" t="s">
        <v>22</v>
      </c>
      <c r="F40" s="54">
        <f>F28</f>
        <v>10</v>
      </c>
      <c r="G40" s="28"/>
      <c r="H40" s="36">
        <f>I31*0.075*H78</f>
        <v>8.420895000000002</v>
      </c>
      <c r="I40" s="45">
        <f t="shared" si="4"/>
        <v>84.20895000000002</v>
      </c>
      <c r="J40" s="45">
        <f t="shared" si="5"/>
        <v>100.50000000000001</v>
      </c>
    </row>
    <row r="41" spans="1:10" ht="12.75">
      <c r="A41" s="2" t="s">
        <v>29</v>
      </c>
      <c r="I41" s="44">
        <f>SUM(I32:I40)</f>
        <v>198.31517748000002</v>
      </c>
      <c r="J41" s="44">
        <f>I41/$I$31</f>
        <v>236.6812</v>
      </c>
    </row>
    <row r="42" spans="1:10" ht="12.7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2.75">
      <c r="A43" s="30" t="s">
        <v>30</v>
      </c>
      <c r="B43" s="28"/>
      <c r="C43" s="28"/>
      <c r="D43" s="28"/>
      <c r="E43" s="28"/>
      <c r="F43" s="28"/>
      <c r="G43" s="35">
        <v>2</v>
      </c>
      <c r="H43" s="30" t="s">
        <v>28</v>
      </c>
      <c r="I43" s="36">
        <f>I31*(100-G43)/100</f>
        <v>0.8211420000000001</v>
      </c>
      <c r="J43" s="30" t="s">
        <v>11</v>
      </c>
    </row>
    <row r="44" spans="1:10" ht="12.75">
      <c r="A44" s="10" t="str">
        <f>A82</f>
        <v> CORN SILAGE</v>
      </c>
      <c r="B44" s="7"/>
      <c r="E44" s="11" t="s">
        <v>14</v>
      </c>
      <c r="F44" s="55">
        <f>F32</f>
        <v>45</v>
      </c>
      <c r="H44" s="9">
        <f>($I$77*$I$78*I82)/2000</f>
        <v>1.5601698000000002</v>
      </c>
      <c r="I44" s="44">
        <f aca="true" t="shared" si="6" ref="I44:I52">F44*H44</f>
        <v>70.20764100000001</v>
      </c>
      <c r="J44" s="44">
        <f>I44/$I$43</f>
        <v>85.5</v>
      </c>
    </row>
    <row r="45" spans="1:10" ht="12.75">
      <c r="A45" s="10" t="str">
        <f>A85</f>
        <v> SBOM 48%</v>
      </c>
      <c r="E45" s="2" t="s">
        <v>14</v>
      </c>
      <c r="F45" s="53">
        <f>F34</f>
        <v>395</v>
      </c>
      <c r="H45" s="9">
        <f>($I$77*$I$78*I85)/2000</f>
        <v>0.13959414</v>
      </c>
      <c r="I45" s="43">
        <f t="shared" si="6"/>
        <v>55.139685300000004</v>
      </c>
      <c r="J45" s="43">
        <f aca="true" t="shared" si="7" ref="J45:J52">I45/$I$43</f>
        <v>67.14999999999999</v>
      </c>
    </row>
    <row r="46" spans="1:10" ht="12.75">
      <c r="A46" s="10" t="str">
        <f>A86</f>
        <v> OG HAY</v>
      </c>
      <c r="E46" s="2" t="s">
        <v>14</v>
      </c>
      <c r="F46" s="46">
        <v>140</v>
      </c>
      <c r="H46" s="9">
        <f>($I$77*$I$78*I86)/2000</f>
        <v>0.6158565000000001</v>
      </c>
      <c r="I46" s="43">
        <f t="shared" si="6"/>
        <v>86.21991000000001</v>
      </c>
      <c r="J46" s="43">
        <f t="shared" si="7"/>
        <v>105</v>
      </c>
    </row>
    <row r="47" spans="1:10" ht="12.75">
      <c r="A47" s="2" t="s">
        <v>16</v>
      </c>
      <c r="E47" s="2" t="s">
        <v>13</v>
      </c>
      <c r="F47" s="53">
        <f>F35</f>
        <v>26</v>
      </c>
      <c r="H47" s="9">
        <f>(I43*I78*0.22)/100</f>
        <v>0.36130248000000004</v>
      </c>
      <c r="I47" s="43">
        <f t="shared" si="6"/>
        <v>9.393864480000001</v>
      </c>
      <c r="J47" s="43">
        <f t="shared" si="7"/>
        <v>11.44</v>
      </c>
    </row>
    <row r="48" spans="1:10" ht="12.75">
      <c r="A48" s="2" t="s">
        <v>17</v>
      </c>
      <c r="E48" s="2" t="s">
        <v>11</v>
      </c>
      <c r="F48" s="46">
        <v>9.75</v>
      </c>
      <c r="H48" s="9">
        <f>$I$43</f>
        <v>0.8211420000000001</v>
      </c>
      <c r="I48" s="43">
        <f t="shared" si="6"/>
        <v>8.006134500000002</v>
      </c>
      <c r="J48" s="43">
        <f t="shared" si="7"/>
        <v>9.75</v>
      </c>
    </row>
    <row r="49" spans="1:10" ht="12.75">
      <c r="A49" s="2" t="s">
        <v>18</v>
      </c>
      <c r="E49" s="2" t="s">
        <v>11</v>
      </c>
      <c r="F49" s="53">
        <f>F13</f>
        <v>1.5</v>
      </c>
      <c r="H49" s="9">
        <f>$I$43</f>
        <v>0.8211420000000001</v>
      </c>
      <c r="I49" s="43">
        <f t="shared" si="6"/>
        <v>1.2317130000000003</v>
      </c>
      <c r="J49" s="43">
        <f t="shared" si="7"/>
        <v>1.5</v>
      </c>
    </row>
    <row r="50" spans="1:10" ht="12.75">
      <c r="A50" s="2" t="s">
        <v>19</v>
      </c>
      <c r="E50" s="2" t="s">
        <v>11</v>
      </c>
      <c r="F50" s="46">
        <v>2.5</v>
      </c>
      <c r="H50" s="9">
        <f>$I$43</f>
        <v>0.8211420000000001</v>
      </c>
      <c r="I50" s="43">
        <f t="shared" si="6"/>
        <v>2.0528550000000005</v>
      </c>
      <c r="J50" s="43">
        <f t="shared" si="7"/>
        <v>2.5</v>
      </c>
    </row>
    <row r="51" spans="1:10" ht="12.75">
      <c r="A51" s="2" t="s">
        <v>20</v>
      </c>
      <c r="E51" s="2" t="s">
        <v>11</v>
      </c>
      <c r="F51" s="46">
        <v>5</v>
      </c>
      <c r="H51" s="9">
        <f>$I$43</f>
        <v>0.8211420000000001</v>
      </c>
      <c r="I51" s="43">
        <f t="shared" si="6"/>
        <v>4.105710000000001</v>
      </c>
      <c r="J51" s="43">
        <f t="shared" si="7"/>
        <v>5</v>
      </c>
    </row>
    <row r="52" spans="1:10" ht="12.75">
      <c r="A52" s="30" t="s">
        <v>21</v>
      </c>
      <c r="B52" s="28"/>
      <c r="C52" s="28"/>
      <c r="D52" s="28"/>
      <c r="E52" s="30" t="s">
        <v>22</v>
      </c>
      <c r="F52" s="54">
        <f>F40</f>
        <v>10</v>
      </c>
      <c r="G52" s="28"/>
      <c r="H52" s="36">
        <f>I43*0.035*I78</f>
        <v>5.747994000000001</v>
      </c>
      <c r="I52" s="45">
        <f t="shared" si="6"/>
        <v>57.47994000000001</v>
      </c>
      <c r="J52" s="45">
        <f t="shared" si="7"/>
        <v>70</v>
      </c>
    </row>
    <row r="53" spans="1:10" ht="12.75">
      <c r="A53" s="2" t="s">
        <v>31</v>
      </c>
      <c r="I53" s="44">
        <f>SUM(I44:I52)</f>
        <v>293.83745328000003</v>
      </c>
      <c r="J53" s="44">
        <f>I53/$I$43</f>
        <v>357.84</v>
      </c>
    </row>
    <row r="54" spans="1:10" ht="12.7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.75">
      <c r="A55" s="30" t="s">
        <v>32</v>
      </c>
      <c r="B55" s="28"/>
      <c r="C55" s="28"/>
      <c r="D55" s="28"/>
      <c r="E55" s="28"/>
      <c r="F55" s="28"/>
      <c r="G55" s="35">
        <v>1</v>
      </c>
      <c r="H55" s="30" t="s">
        <v>28</v>
      </c>
      <c r="I55" s="36">
        <f>I43*(100-G55)/100</f>
        <v>0.8129305800000002</v>
      </c>
      <c r="J55" s="30" t="s">
        <v>11</v>
      </c>
    </row>
    <row r="56" spans="1:10" ht="12.75">
      <c r="A56" s="10" t="str">
        <f>A82</f>
        <v> CORN SILAGE</v>
      </c>
      <c r="B56" s="7"/>
      <c r="E56" s="11" t="s">
        <v>14</v>
      </c>
      <c r="F56" s="55">
        <f>F32</f>
        <v>45</v>
      </c>
      <c r="H56" s="9">
        <f>I55*J78*J82/2000</f>
        <v>5.038137269550001</v>
      </c>
      <c r="I56" s="44">
        <f aca="true" t="shared" si="8" ref="I56:I65">F56*H56</f>
        <v>226.71617712975004</v>
      </c>
      <c r="J56" s="44">
        <f>I56/$I$55</f>
        <v>278.8875</v>
      </c>
    </row>
    <row r="57" spans="1:10" ht="12.75">
      <c r="A57" s="10" t="str">
        <f>A85</f>
        <v> SBOM 48%</v>
      </c>
      <c r="E57" s="2" t="s">
        <v>14</v>
      </c>
      <c r="F57" s="53">
        <f>F22</f>
        <v>395</v>
      </c>
      <c r="H57" s="9">
        <f>I55*J78*J85/2000</f>
        <v>0.4084976164500001</v>
      </c>
      <c r="I57" s="43">
        <f t="shared" si="8"/>
        <v>161.35655849775003</v>
      </c>
      <c r="J57" s="43">
        <f aca="true" t="shared" si="9" ref="J57:J65">I57/$I$55</f>
        <v>198.48749999999998</v>
      </c>
    </row>
    <row r="58" spans="1:10" ht="12.75">
      <c r="A58" s="10" t="str">
        <f>A86</f>
        <v> OG HAY</v>
      </c>
      <c r="E58" s="2" t="s">
        <v>14</v>
      </c>
      <c r="F58" s="53">
        <v>70</v>
      </c>
      <c r="H58" s="9">
        <f>I55*J78*J86/2000</f>
        <v>0.7489122968250003</v>
      </c>
      <c r="I58" s="43">
        <f t="shared" si="8"/>
        <v>52.42386077775002</v>
      </c>
      <c r="J58" s="43">
        <f t="shared" si="9"/>
        <v>64.48750000000001</v>
      </c>
    </row>
    <row r="59" spans="1:10" ht="12.75">
      <c r="A59" s="2" t="s">
        <v>16</v>
      </c>
      <c r="E59" s="2" t="s">
        <v>13</v>
      </c>
      <c r="F59" s="53">
        <v>15.66</v>
      </c>
      <c r="H59" s="9">
        <f>0.13*I55*J78/100</f>
        <v>0.3540312675900001</v>
      </c>
      <c r="I59" s="43">
        <f t="shared" si="8"/>
        <v>5.544129650459402</v>
      </c>
      <c r="J59" s="43">
        <f t="shared" si="9"/>
        <v>6.81993</v>
      </c>
    </row>
    <row r="60" spans="1:10" ht="12.75">
      <c r="A60" s="2" t="s">
        <v>17</v>
      </c>
      <c r="E60" s="2" t="s">
        <v>11</v>
      </c>
      <c r="F60" s="46">
        <v>13.25</v>
      </c>
      <c r="H60" s="9">
        <f>$I$55</f>
        <v>0.8129305800000002</v>
      </c>
      <c r="I60" s="43">
        <f t="shared" si="8"/>
        <v>10.771330185000002</v>
      </c>
      <c r="J60" s="43">
        <f t="shared" si="9"/>
        <v>13.25</v>
      </c>
    </row>
    <row r="61" spans="1:10" ht="12.75">
      <c r="A61" s="2" t="s">
        <v>18</v>
      </c>
      <c r="E61" s="2" t="s">
        <v>11</v>
      </c>
      <c r="F61" s="53">
        <v>1.5</v>
      </c>
      <c r="H61" s="9">
        <f>$I$55</f>
        <v>0.8129305800000002</v>
      </c>
      <c r="I61" s="43">
        <f t="shared" si="8"/>
        <v>1.2193958700000003</v>
      </c>
      <c r="J61" s="43">
        <f t="shared" si="9"/>
        <v>1.5</v>
      </c>
    </row>
    <row r="62" spans="1:10" ht="12.75">
      <c r="A62" s="2" t="s">
        <v>19</v>
      </c>
      <c r="E62" s="2" t="s">
        <v>11</v>
      </c>
      <c r="F62" s="46">
        <v>2.5</v>
      </c>
      <c r="H62" s="9">
        <f>$I$55</f>
        <v>0.8129305800000002</v>
      </c>
      <c r="I62" s="43">
        <f t="shared" si="8"/>
        <v>2.0323264500000002</v>
      </c>
      <c r="J62" s="43">
        <f t="shared" si="9"/>
        <v>2.4999999999999996</v>
      </c>
    </row>
    <row r="63" spans="1:10" ht="12.75">
      <c r="A63" s="2" t="s">
        <v>20</v>
      </c>
      <c r="E63" s="2" t="s">
        <v>11</v>
      </c>
      <c r="F63" s="46">
        <v>1</v>
      </c>
      <c r="H63" s="9">
        <f>$I$55</f>
        <v>0.8129305800000002</v>
      </c>
      <c r="I63" s="43">
        <f t="shared" si="8"/>
        <v>0.8129305800000002</v>
      </c>
      <c r="J63" s="43">
        <f t="shared" si="9"/>
        <v>1</v>
      </c>
    </row>
    <row r="64" spans="1:10" ht="12.75">
      <c r="A64" s="2" t="s">
        <v>33</v>
      </c>
      <c r="E64" s="2" t="s">
        <v>11</v>
      </c>
      <c r="F64" s="46">
        <v>20</v>
      </c>
      <c r="H64" s="9">
        <f>$I$55</f>
        <v>0.8129305800000002</v>
      </c>
      <c r="I64" s="43">
        <f t="shared" si="8"/>
        <v>16.258611600000002</v>
      </c>
      <c r="J64" s="43">
        <f t="shared" si="9"/>
        <v>19.999999999999996</v>
      </c>
    </row>
    <row r="65" spans="1:10" ht="12.75">
      <c r="A65" s="30" t="s">
        <v>21</v>
      </c>
      <c r="B65" s="28"/>
      <c r="C65" s="28"/>
      <c r="D65" s="28"/>
      <c r="E65" s="30" t="s">
        <v>22</v>
      </c>
      <c r="F65" s="54">
        <f>F52</f>
        <v>10</v>
      </c>
      <c r="G65" s="28"/>
      <c r="H65" s="36">
        <f>0.035*I55*J78</f>
        <v>9.531611050500002</v>
      </c>
      <c r="I65" s="45">
        <f t="shared" si="8"/>
        <v>95.31611050500003</v>
      </c>
      <c r="J65" s="45">
        <f t="shared" si="9"/>
        <v>117.25</v>
      </c>
    </row>
    <row r="66" spans="1:10" ht="12.75">
      <c r="A66" s="2" t="s">
        <v>34</v>
      </c>
      <c r="I66" s="44">
        <f>SUM(I56:I65)</f>
        <v>572.4514312457095</v>
      </c>
      <c r="J66" s="44">
        <f>I66/$I$55</f>
        <v>704.18243</v>
      </c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49" t="s">
        <v>35</v>
      </c>
      <c r="B68" s="50"/>
      <c r="C68" s="50"/>
      <c r="D68" s="50"/>
      <c r="E68" s="50"/>
      <c r="F68" s="50"/>
      <c r="G68" s="50"/>
      <c r="H68" s="50"/>
      <c r="I68" s="51">
        <f>I17+I29+I41+I53+I66</f>
        <v>1666.5003509057096</v>
      </c>
      <c r="J68" s="52">
        <f>J17+J29+J41+J53+J66</f>
        <v>1969.8989561904764</v>
      </c>
    </row>
    <row r="70" spans="1:10" ht="12.75">
      <c r="A70" s="2" t="s">
        <v>36</v>
      </c>
      <c r="I70" s="10">
        <f>J103</f>
        <v>0</v>
      </c>
      <c r="J70" s="2" t="s">
        <v>37</v>
      </c>
    </row>
    <row r="71" ht="12.75">
      <c r="I71" s="2" t="s">
        <v>38</v>
      </c>
    </row>
    <row r="72" spans="1:10" ht="12.75">
      <c r="A72" s="2" t="s">
        <v>39</v>
      </c>
      <c r="I72" s="10" t="e">
        <f>#REF!-I68-I70</f>
        <v>#REF!</v>
      </c>
      <c r="J72" s="2" t="s">
        <v>37</v>
      </c>
    </row>
    <row r="73" spans="1:10" ht="12.75">
      <c r="A73" s="6" t="s">
        <v>40</v>
      </c>
      <c r="B73" s="6" t="s">
        <v>40</v>
      </c>
      <c r="C73" s="6" t="s">
        <v>40</v>
      </c>
      <c r="D73" s="6" t="s">
        <v>40</v>
      </c>
      <c r="E73" s="6" t="s">
        <v>40</v>
      </c>
      <c r="F73" s="6" t="s">
        <v>40</v>
      </c>
      <c r="G73" s="6" t="s">
        <v>40</v>
      </c>
      <c r="H73" s="6" t="s">
        <v>40</v>
      </c>
      <c r="I73" s="6" t="s">
        <v>40</v>
      </c>
      <c r="J73" s="6" t="s">
        <v>40</v>
      </c>
    </row>
    <row r="74" spans="1:11" ht="12.75">
      <c r="A74" s="6" t="s">
        <v>40</v>
      </c>
      <c r="B74" s="6" t="s">
        <v>40</v>
      </c>
      <c r="C74" s="6" t="s">
        <v>40</v>
      </c>
      <c r="D74" s="6" t="s">
        <v>40</v>
      </c>
      <c r="E74" s="6" t="s">
        <v>40</v>
      </c>
      <c r="F74" s="6" t="s">
        <v>40</v>
      </c>
      <c r="G74" s="6" t="s">
        <v>40</v>
      </c>
      <c r="H74" s="6" t="s">
        <v>40</v>
      </c>
      <c r="I74" s="6" t="s">
        <v>40</v>
      </c>
      <c r="J74" s="6" t="s">
        <v>40</v>
      </c>
      <c r="K74" s="6" t="s">
        <v>41</v>
      </c>
    </row>
    <row r="75" spans="1:10" ht="12.75">
      <c r="A75" s="2" t="s">
        <v>42</v>
      </c>
      <c r="E75" s="2" t="s">
        <v>43</v>
      </c>
      <c r="F75" s="3" t="s">
        <v>44</v>
      </c>
      <c r="H75" s="3" t="s">
        <v>45</v>
      </c>
      <c r="I75" s="3" t="s">
        <v>46</v>
      </c>
      <c r="J75" s="3" t="s">
        <v>47</v>
      </c>
    </row>
    <row r="76" spans="1:10" ht="12.75">
      <c r="A76" s="12" t="s">
        <v>48</v>
      </c>
      <c r="E76" s="2" t="s">
        <v>49</v>
      </c>
      <c r="H76" s="3" t="s">
        <v>46</v>
      </c>
      <c r="I76" s="3" t="s">
        <v>47</v>
      </c>
      <c r="J76" s="3" t="s">
        <v>50</v>
      </c>
    </row>
    <row r="77" spans="3:12" ht="12.75">
      <c r="C77" s="2" t="s">
        <v>51</v>
      </c>
      <c r="E77" s="9">
        <f>I6</f>
        <v>0.9</v>
      </c>
      <c r="F77" s="9">
        <f>I19</f>
        <v>0.882</v>
      </c>
      <c r="G77" s="7"/>
      <c r="H77" s="9">
        <f>I31</f>
        <v>0.8379000000000001</v>
      </c>
      <c r="I77" s="9">
        <f>I43</f>
        <v>0.8211420000000001</v>
      </c>
      <c r="J77" s="9">
        <f>I55</f>
        <v>0.8129305800000002</v>
      </c>
      <c r="K77" s="3" t="s">
        <v>52</v>
      </c>
      <c r="L77" s="3" t="s">
        <v>53</v>
      </c>
    </row>
    <row r="78" spans="3:12" ht="12.75">
      <c r="C78" s="2" t="s">
        <v>54</v>
      </c>
      <c r="E78" s="4">
        <v>56</v>
      </c>
      <c r="F78" s="4">
        <v>66.7</v>
      </c>
      <c r="G78" s="4"/>
      <c r="H78" s="4">
        <v>134</v>
      </c>
      <c r="I78" s="4">
        <v>200</v>
      </c>
      <c r="J78" s="4">
        <v>335</v>
      </c>
      <c r="K78" s="7">
        <f>SUM(E78:J78)</f>
        <v>791.7</v>
      </c>
      <c r="L78" s="13">
        <f>K78/30.43</f>
        <v>26.017088399605655</v>
      </c>
    </row>
    <row r="79" spans="1:11" ht="12.75">
      <c r="A79" s="6" t="s">
        <v>55</v>
      </c>
      <c r="B79" s="6" t="s">
        <v>55</v>
      </c>
      <c r="C79" s="6" t="s">
        <v>55</v>
      </c>
      <c r="D79" s="6" t="s">
        <v>55</v>
      </c>
      <c r="E79" s="6" t="s">
        <v>55</v>
      </c>
      <c r="F79" s="6" t="s">
        <v>55</v>
      </c>
      <c r="G79" s="6" t="s">
        <v>55</v>
      </c>
      <c r="H79" s="6" t="s">
        <v>55</v>
      </c>
      <c r="I79" s="6" t="s">
        <v>55</v>
      </c>
      <c r="J79" s="6" t="s">
        <v>55</v>
      </c>
      <c r="K79" s="6" t="s">
        <v>55</v>
      </c>
    </row>
    <row r="80" spans="1:12" ht="12.75">
      <c r="A80" s="2" t="s">
        <v>56</v>
      </c>
      <c r="C80" s="2" t="s">
        <v>57</v>
      </c>
      <c r="D80" s="14"/>
      <c r="E80" s="15">
        <v>1</v>
      </c>
      <c r="F80" s="15">
        <v>0</v>
      </c>
      <c r="G80" s="15"/>
      <c r="H80" s="15">
        <v>0</v>
      </c>
      <c r="I80" s="15">
        <v>0</v>
      </c>
      <c r="J80" s="15">
        <v>0</v>
      </c>
      <c r="K80" s="13">
        <f aca="true" t="shared" si="10" ref="K80:K87">(($E$77*$E$78*E80)+($F$77*$F$78*F80)+($H$77*$H$78*H80)+($I$77*$I$78*I80)+($J$77*$J$78*J80))/2000</f>
        <v>0.0252</v>
      </c>
      <c r="L80" s="2" t="s">
        <v>58</v>
      </c>
    </row>
    <row r="81" spans="1:12" ht="12.75">
      <c r="A81" s="2" t="s">
        <v>59</v>
      </c>
      <c r="C81" s="2" t="s">
        <v>57</v>
      </c>
      <c r="D81" s="14"/>
      <c r="E81" s="15">
        <v>0</v>
      </c>
      <c r="F81" s="15">
        <v>0</v>
      </c>
      <c r="G81" s="15"/>
      <c r="H81" s="15">
        <v>0</v>
      </c>
      <c r="I81" s="15">
        <v>0</v>
      </c>
      <c r="J81" s="15">
        <v>0</v>
      </c>
      <c r="K81" s="13">
        <f t="shared" si="10"/>
        <v>0</v>
      </c>
      <c r="L81" s="2" t="s">
        <v>58</v>
      </c>
    </row>
    <row r="82" spans="1:12" ht="12.75">
      <c r="A82" s="2" t="s">
        <v>60</v>
      </c>
      <c r="C82" s="2" t="s">
        <v>57</v>
      </c>
      <c r="D82" s="14"/>
      <c r="E82" s="15">
        <v>0</v>
      </c>
      <c r="F82" s="15">
        <v>0</v>
      </c>
      <c r="G82" s="15"/>
      <c r="H82" s="15">
        <v>18</v>
      </c>
      <c r="I82" s="15">
        <v>19</v>
      </c>
      <c r="J82" s="15">
        <v>37</v>
      </c>
      <c r="K82" s="13">
        <f t="shared" si="10"/>
        <v>7.608814469550001</v>
      </c>
      <c r="L82" s="2" t="s">
        <v>58</v>
      </c>
    </row>
    <row r="83" spans="1:12" ht="12.75">
      <c r="A83" s="2" t="s">
        <v>61</v>
      </c>
      <c r="C83" s="2" t="s">
        <v>57</v>
      </c>
      <c r="D83" s="14"/>
      <c r="E83" s="15">
        <v>3</v>
      </c>
      <c r="F83" s="15">
        <v>3</v>
      </c>
      <c r="G83" s="15"/>
      <c r="H83" s="15">
        <v>3</v>
      </c>
      <c r="I83" s="15">
        <v>0</v>
      </c>
      <c r="J83" s="15">
        <v>0</v>
      </c>
      <c r="K83" s="13">
        <f t="shared" si="10"/>
        <v>0.33226200000000006</v>
      </c>
      <c r="L83" s="2" t="s">
        <v>58</v>
      </c>
    </row>
    <row r="84" spans="1:12" ht="12.75">
      <c r="A84" s="2" t="s">
        <v>62</v>
      </c>
      <c r="C84" s="2" t="s">
        <v>57</v>
      </c>
      <c r="D84" s="14"/>
      <c r="E84" s="15">
        <v>0</v>
      </c>
      <c r="F84" s="15">
        <v>4.5</v>
      </c>
      <c r="G84" s="15"/>
      <c r="H84" s="15">
        <v>0</v>
      </c>
      <c r="I84" s="15">
        <v>0</v>
      </c>
      <c r="J84" s="15">
        <v>0</v>
      </c>
      <c r="K84" s="13">
        <f t="shared" si="10"/>
        <v>0.13236615000000002</v>
      </c>
      <c r="L84" s="2" t="s">
        <v>58</v>
      </c>
    </row>
    <row r="85" spans="1:12" ht="12.75">
      <c r="A85" s="2" t="s">
        <v>63</v>
      </c>
      <c r="C85" s="2" t="s">
        <v>57</v>
      </c>
      <c r="D85" s="14"/>
      <c r="E85" s="15">
        <v>0</v>
      </c>
      <c r="F85" s="15">
        <v>0.5</v>
      </c>
      <c r="G85" s="15"/>
      <c r="H85" s="15">
        <v>1</v>
      </c>
      <c r="I85" s="15">
        <v>1.7</v>
      </c>
      <c r="J85" s="15">
        <v>3</v>
      </c>
      <c r="K85" s="13">
        <f t="shared" si="10"/>
        <v>0.6189384064500001</v>
      </c>
      <c r="L85" s="2" t="s">
        <v>58</v>
      </c>
    </row>
    <row r="86" spans="1:12" ht="12.75">
      <c r="A86" s="2" t="s">
        <v>64</v>
      </c>
      <c r="C86" s="2" t="s">
        <v>57</v>
      </c>
      <c r="D86" s="14"/>
      <c r="E86" s="15">
        <v>0</v>
      </c>
      <c r="F86" s="15">
        <v>0</v>
      </c>
      <c r="G86" s="15"/>
      <c r="H86" s="15">
        <v>0</v>
      </c>
      <c r="I86" s="15">
        <v>7.5</v>
      </c>
      <c r="J86" s="15">
        <v>5.5</v>
      </c>
      <c r="K86" s="13">
        <f t="shared" si="10"/>
        <v>1.3647687968250002</v>
      </c>
      <c r="L86" s="2" t="s">
        <v>58</v>
      </c>
    </row>
    <row r="87" spans="1:12" ht="12.75">
      <c r="A87" s="2" t="s">
        <v>65</v>
      </c>
      <c r="C87" s="2" t="s">
        <v>57</v>
      </c>
      <c r="D87" s="14"/>
      <c r="E87" s="15">
        <v>0</v>
      </c>
      <c r="F87" s="15">
        <v>0</v>
      </c>
      <c r="G87" s="15"/>
      <c r="H87" s="15">
        <v>0</v>
      </c>
      <c r="I87" s="15">
        <v>0</v>
      </c>
      <c r="J87" s="15">
        <v>0</v>
      </c>
      <c r="K87" s="13">
        <f t="shared" si="10"/>
        <v>0</v>
      </c>
      <c r="L87" s="2" t="s">
        <v>58</v>
      </c>
    </row>
    <row r="88" spans="1:11" ht="12.75">
      <c r="A88" s="6" t="s">
        <v>40</v>
      </c>
      <c r="B88" s="6" t="s">
        <v>40</v>
      </c>
      <c r="C88" s="6" t="s">
        <v>40</v>
      </c>
      <c r="D88" s="6" t="s">
        <v>40</v>
      </c>
      <c r="E88" s="6" t="s">
        <v>40</v>
      </c>
      <c r="F88" s="6" t="s">
        <v>40</v>
      </c>
      <c r="G88" s="6" t="s">
        <v>40</v>
      </c>
      <c r="H88" s="6" t="s">
        <v>40</v>
      </c>
      <c r="I88" s="6" t="s">
        <v>40</v>
      </c>
      <c r="J88" s="6" t="s">
        <v>40</v>
      </c>
      <c r="K88" s="6" t="s">
        <v>40</v>
      </c>
    </row>
    <row r="91" spans="1:10" ht="12.75">
      <c r="A91" s="6" t="s">
        <v>55</v>
      </c>
      <c r="B91" s="6" t="s">
        <v>55</v>
      </c>
      <c r="C91" s="6" t="s">
        <v>55</v>
      </c>
      <c r="D91" s="6" t="s">
        <v>55</v>
      </c>
      <c r="E91" s="6" t="s">
        <v>55</v>
      </c>
      <c r="F91" s="6" t="s">
        <v>55</v>
      </c>
      <c r="G91" s="6" t="s">
        <v>55</v>
      </c>
      <c r="H91" s="6" t="s">
        <v>55</v>
      </c>
      <c r="I91" s="6" t="s">
        <v>55</v>
      </c>
      <c r="J91" s="6" t="s">
        <v>55</v>
      </c>
    </row>
    <row r="92" spans="1:5" ht="12.75">
      <c r="A92" s="2" t="s">
        <v>66</v>
      </c>
      <c r="E92" s="9"/>
    </row>
    <row r="93" spans="4:10" ht="12.75">
      <c r="D93" s="2" t="s">
        <v>67</v>
      </c>
      <c r="E93" s="9"/>
      <c r="F93" s="5" t="s">
        <v>68</v>
      </c>
      <c r="H93" s="2" t="s">
        <v>69</v>
      </c>
      <c r="I93" s="3" t="s">
        <v>68</v>
      </c>
      <c r="J93" s="5" t="s">
        <v>70</v>
      </c>
    </row>
    <row r="94" spans="1:10" ht="12.75">
      <c r="A94" s="2" t="s">
        <v>71</v>
      </c>
      <c r="D94" s="5" t="s">
        <v>72</v>
      </c>
      <c r="F94" s="5" t="s">
        <v>73</v>
      </c>
      <c r="H94" s="2" t="s">
        <v>74</v>
      </c>
      <c r="I94" s="3" t="s">
        <v>75</v>
      </c>
      <c r="J94" s="2" t="s">
        <v>76</v>
      </c>
    </row>
    <row r="95" spans="1:10" ht="12.75">
      <c r="A95" s="6" t="s">
        <v>55</v>
      </c>
      <c r="B95" s="6" t="s">
        <v>55</v>
      </c>
      <c r="C95" s="6" t="s">
        <v>55</v>
      </c>
      <c r="D95" s="6" t="s">
        <v>55</v>
      </c>
      <c r="E95" s="6" t="s">
        <v>55</v>
      </c>
      <c r="F95" s="6" t="s">
        <v>55</v>
      </c>
      <c r="G95" s="6" t="s">
        <v>55</v>
      </c>
      <c r="H95" s="6" t="s">
        <v>55</v>
      </c>
      <c r="I95" s="6" t="s">
        <v>55</v>
      </c>
      <c r="J95" s="6" t="s">
        <v>55</v>
      </c>
    </row>
    <row r="96" spans="1:10" ht="12.75">
      <c r="A96" s="16" t="s">
        <v>77</v>
      </c>
      <c r="B96" s="8"/>
      <c r="D96" s="17">
        <v>0</v>
      </c>
      <c r="E96" s="8"/>
      <c r="F96" s="14">
        <v>0</v>
      </c>
      <c r="G96" s="8"/>
      <c r="H96" s="4">
        <v>0</v>
      </c>
      <c r="I96" s="4">
        <v>100</v>
      </c>
      <c r="J96" s="18">
        <f aca="true" t="shared" si="11" ref="J96:J101">(IF(H96&gt;0,PMT(F96/100,H96,-D96),0))*(I96/100)</f>
        <v>0</v>
      </c>
    </row>
    <row r="97" spans="1:10" ht="12.75">
      <c r="A97" s="16" t="s">
        <v>77</v>
      </c>
      <c r="B97" s="8"/>
      <c r="D97" s="17">
        <v>0</v>
      </c>
      <c r="E97" s="8"/>
      <c r="F97" s="14">
        <v>0</v>
      </c>
      <c r="G97" s="8"/>
      <c r="H97" s="4">
        <v>0</v>
      </c>
      <c r="I97" s="4">
        <v>100</v>
      </c>
      <c r="J97" s="18">
        <f t="shared" si="11"/>
        <v>0</v>
      </c>
    </row>
    <row r="98" spans="1:10" ht="12.75">
      <c r="A98" s="16" t="s">
        <v>77</v>
      </c>
      <c r="B98" s="8"/>
      <c r="D98" s="17">
        <v>0</v>
      </c>
      <c r="E98" s="8"/>
      <c r="F98" s="14">
        <v>0</v>
      </c>
      <c r="G98" s="8"/>
      <c r="H98" s="4">
        <v>0</v>
      </c>
      <c r="I98" s="4">
        <v>100</v>
      </c>
      <c r="J98" s="18">
        <f t="shared" si="11"/>
        <v>0</v>
      </c>
    </row>
    <row r="99" spans="1:10" ht="12.75">
      <c r="A99" s="16" t="s">
        <v>77</v>
      </c>
      <c r="B99" s="8"/>
      <c r="D99" s="17">
        <v>0</v>
      </c>
      <c r="E99" s="8"/>
      <c r="F99" s="14">
        <v>0</v>
      </c>
      <c r="G99" s="8"/>
      <c r="H99" s="4">
        <v>0</v>
      </c>
      <c r="I99" s="4">
        <v>100</v>
      </c>
      <c r="J99" s="18">
        <f t="shared" si="11"/>
        <v>0</v>
      </c>
    </row>
    <row r="100" spans="1:10" ht="12.75">
      <c r="A100" s="16" t="s">
        <v>77</v>
      </c>
      <c r="B100" s="8"/>
      <c r="D100" s="17">
        <v>0</v>
      </c>
      <c r="E100" s="8"/>
      <c r="F100" s="14">
        <v>0</v>
      </c>
      <c r="G100" s="8"/>
      <c r="H100" s="4">
        <v>0</v>
      </c>
      <c r="I100" s="4">
        <v>100</v>
      </c>
      <c r="J100" s="18">
        <f t="shared" si="11"/>
        <v>0</v>
      </c>
    </row>
    <row r="101" spans="1:10" ht="12.75">
      <c r="A101" s="16" t="s">
        <v>77</v>
      </c>
      <c r="B101" s="8"/>
      <c r="D101" s="17">
        <v>0</v>
      </c>
      <c r="E101" s="8"/>
      <c r="F101" s="14">
        <v>0</v>
      </c>
      <c r="G101" s="8"/>
      <c r="H101" s="4">
        <v>0</v>
      </c>
      <c r="I101" s="4">
        <v>100</v>
      </c>
      <c r="J101" s="18">
        <f t="shared" si="11"/>
        <v>0</v>
      </c>
    </row>
    <row r="102" spans="1:10" ht="12.75">
      <c r="A102" s="6" t="s">
        <v>55</v>
      </c>
      <c r="B102" s="6" t="s">
        <v>55</v>
      </c>
      <c r="C102" s="6" t="s">
        <v>55</v>
      </c>
      <c r="D102" s="6" t="s">
        <v>55</v>
      </c>
      <c r="E102" s="6" t="s">
        <v>55</v>
      </c>
      <c r="F102" s="6" t="s">
        <v>55</v>
      </c>
      <c r="G102" s="6" t="s">
        <v>55</v>
      </c>
      <c r="H102" s="6" t="s">
        <v>55</v>
      </c>
      <c r="I102" s="6" t="s">
        <v>55</v>
      </c>
      <c r="J102" s="19" t="s">
        <v>55</v>
      </c>
    </row>
    <row r="103" spans="4:10" ht="12.75">
      <c r="D103" s="7"/>
      <c r="F103" s="20" t="s">
        <v>78</v>
      </c>
      <c r="I103" s="7"/>
      <c r="J103" s="18">
        <f>SUM(J96:J101)</f>
        <v>0</v>
      </c>
    </row>
    <row r="104" spans="1:10" ht="12.75">
      <c r="A104" s="6" t="s">
        <v>40</v>
      </c>
      <c r="B104" s="6" t="s">
        <v>40</v>
      </c>
      <c r="C104" s="6" t="s">
        <v>40</v>
      </c>
      <c r="D104" s="6" t="s">
        <v>40</v>
      </c>
      <c r="E104" s="6" t="s">
        <v>40</v>
      </c>
      <c r="F104" s="6" t="s">
        <v>40</v>
      </c>
      <c r="G104" s="6" t="s">
        <v>40</v>
      </c>
      <c r="H104" s="6" t="s">
        <v>40</v>
      </c>
      <c r="I104" s="6" t="s">
        <v>40</v>
      </c>
      <c r="J104" s="6" t="s">
        <v>40</v>
      </c>
    </row>
    <row r="106" ht="12.75">
      <c r="D106" s="7"/>
    </row>
    <row r="107" spans="1:4" ht="12.75">
      <c r="A107" s="2" t="s">
        <v>79</v>
      </c>
      <c r="B107" s="2" t="s">
        <v>80</v>
      </c>
      <c r="D107" s="7"/>
    </row>
    <row r="108" ht="12.75">
      <c r="D108" s="7"/>
    </row>
    <row r="109" ht="12.75">
      <c r="D109" s="7"/>
    </row>
    <row r="110" spans="1:2" ht="12.75">
      <c r="A110" s="2" t="s">
        <v>81</v>
      </c>
      <c r="B110" s="2" t="s">
        <v>82</v>
      </c>
    </row>
    <row r="113" spans="1:2" ht="12.75">
      <c r="A113" s="2" t="s">
        <v>83</v>
      </c>
      <c r="B113" s="2" t="s">
        <v>84</v>
      </c>
    </row>
    <row r="114" ht="12.75">
      <c r="B114" s="2" t="s">
        <v>85</v>
      </c>
    </row>
    <row r="117" spans="1:2" ht="12.75">
      <c r="A117" s="2" t="s">
        <v>86</v>
      </c>
      <c r="B117" s="2" t="s">
        <v>84</v>
      </c>
    </row>
    <row r="118" ht="12.75">
      <c r="B118" s="2" t="s">
        <v>85</v>
      </c>
    </row>
    <row r="119" ht="12.75">
      <c r="B119" s="2" t="s">
        <v>87</v>
      </c>
    </row>
    <row r="153" ht="12.75">
      <c r="J153" s="2" t="s">
        <v>88</v>
      </c>
    </row>
    <row r="154" ht="12.75">
      <c r="J154" s="2" t="s">
        <v>80</v>
      </c>
    </row>
    <row r="159" spans="10:15" ht="12.75">
      <c r="J159" s="2" t="s">
        <v>89</v>
      </c>
      <c r="O159" s="2" t="s">
        <v>90</v>
      </c>
    </row>
    <row r="160" spans="10:15" ht="12.75">
      <c r="J160" s="2" t="s">
        <v>91</v>
      </c>
      <c r="O160" s="2" t="s">
        <v>92</v>
      </c>
    </row>
    <row r="161" spans="10:15" ht="12.75">
      <c r="J161" s="2" t="s">
        <v>93</v>
      </c>
      <c r="O161" s="2" t="s">
        <v>94</v>
      </c>
    </row>
    <row r="162" spans="10:15" ht="12.75">
      <c r="J162" s="2" t="s">
        <v>95</v>
      </c>
      <c r="O162" s="2" t="s">
        <v>96</v>
      </c>
    </row>
    <row r="163" ht="12.75">
      <c r="J163" s="2" t="s">
        <v>97</v>
      </c>
    </row>
    <row r="164" ht="12.75">
      <c r="J164" s="2" t="s">
        <v>98</v>
      </c>
    </row>
    <row r="165" ht="12.75">
      <c r="J165" s="2" t="s">
        <v>99</v>
      </c>
    </row>
    <row r="166" ht="12.75">
      <c r="J166" s="2" t="s">
        <v>100</v>
      </c>
    </row>
    <row r="167" ht="12.75">
      <c r="J167" s="2" t="s">
        <v>101</v>
      </c>
    </row>
    <row r="168" ht="12.75">
      <c r="J168" s="2" t="s">
        <v>102</v>
      </c>
    </row>
    <row r="169" ht="12.75">
      <c r="J169" s="2" t="s">
        <v>103</v>
      </c>
    </row>
    <row r="170" ht="12.75">
      <c r="J170" s="2" t="s">
        <v>101</v>
      </c>
    </row>
    <row r="171" ht="12.75">
      <c r="J171" s="2" t="s">
        <v>104</v>
      </c>
    </row>
    <row r="172" ht="12.75">
      <c r="J172" s="2" t="s">
        <v>105</v>
      </c>
    </row>
    <row r="173" ht="12.75">
      <c r="J173" s="2" t="s">
        <v>101</v>
      </c>
    </row>
    <row r="174" ht="12.75">
      <c r="J174" s="2" t="s">
        <v>106</v>
      </c>
    </row>
    <row r="175" ht="12.75">
      <c r="J175" s="2" t="s">
        <v>107</v>
      </c>
    </row>
    <row r="176" ht="12.75">
      <c r="J176" s="2" t="s">
        <v>101</v>
      </c>
    </row>
    <row r="177" ht="12.75">
      <c r="J177" s="2" t="s">
        <v>108</v>
      </c>
    </row>
    <row r="178" ht="12.75">
      <c r="J178" s="2" t="s">
        <v>109</v>
      </c>
    </row>
    <row r="179" ht="12.75">
      <c r="J179" s="2" t="s">
        <v>101</v>
      </c>
    </row>
    <row r="180" ht="12.75">
      <c r="J180" s="2" t="s">
        <v>110</v>
      </c>
    </row>
    <row r="181" ht="12.75">
      <c r="J181" s="2" t="s">
        <v>111</v>
      </c>
    </row>
    <row r="182" ht="12.75">
      <c r="J182" s="2" t="s">
        <v>101</v>
      </c>
    </row>
    <row r="183" ht="12.75">
      <c r="J183" s="2" t="s">
        <v>112</v>
      </c>
    </row>
    <row r="184" ht="12.75">
      <c r="J184" s="2" t="s">
        <v>113</v>
      </c>
    </row>
    <row r="185" ht="12.75">
      <c r="J185" s="2" t="s">
        <v>101</v>
      </c>
    </row>
    <row r="186" ht="12.75">
      <c r="J186" s="2" t="s">
        <v>114</v>
      </c>
    </row>
    <row r="187" ht="12.75">
      <c r="J187" s="2" t="s">
        <v>115</v>
      </c>
    </row>
    <row r="188" ht="12.75">
      <c r="J188" s="2" t="s">
        <v>101</v>
      </c>
    </row>
    <row r="189" ht="12.75">
      <c r="J189" s="2" t="s">
        <v>116</v>
      </c>
    </row>
    <row r="190" ht="12.75">
      <c r="J190" s="2" t="s">
        <v>117</v>
      </c>
    </row>
    <row r="191" ht="12.75">
      <c r="J191" s="2" t="s">
        <v>101</v>
      </c>
    </row>
    <row r="192" ht="12.75">
      <c r="J192" s="2" t="s">
        <v>118</v>
      </c>
    </row>
    <row r="193" ht="12.75">
      <c r="J193" s="2" t="s">
        <v>119</v>
      </c>
    </row>
    <row r="194" ht="12.75">
      <c r="J194" s="2" t="s">
        <v>101</v>
      </c>
    </row>
    <row r="195" ht="12.75">
      <c r="J195" s="2" t="s">
        <v>120</v>
      </c>
    </row>
    <row r="196" ht="12.75">
      <c r="J196" s="2" t="s">
        <v>121</v>
      </c>
    </row>
    <row r="197" ht="12.75">
      <c r="J197" s="2" t="s">
        <v>101</v>
      </c>
    </row>
    <row r="198" ht="12.75">
      <c r="J198" s="2" t="s">
        <v>122</v>
      </c>
    </row>
    <row r="199" ht="12.75">
      <c r="J199" s="2" t="s">
        <v>123</v>
      </c>
    </row>
    <row r="200" ht="12.75">
      <c r="J200" s="2" t="s">
        <v>101</v>
      </c>
    </row>
    <row r="201" ht="12.75">
      <c r="J201" s="2" t="s">
        <v>124</v>
      </c>
    </row>
    <row r="202" ht="12.75">
      <c r="J202" s="2" t="s">
        <v>125</v>
      </c>
    </row>
    <row r="203" ht="12.75">
      <c r="J203" s="2" t="s">
        <v>126</v>
      </c>
    </row>
    <row r="211" ht="12.75">
      <c r="J211" s="2" t="s">
        <v>127</v>
      </c>
    </row>
    <row r="212" spans="10:15" ht="12.75">
      <c r="J212" s="2" t="s">
        <v>128</v>
      </c>
      <c r="N212" s="2" t="s">
        <v>129</v>
      </c>
      <c r="O212" s="2" t="s">
        <v>5</v>
      </c>
    </row>
    <row r="213" spans="10:15" ht="12.75">
      <c r="J213" s="2" t="s">
        <v>130</v>
      </c>
      <c r="N213" s="2" t="s">
        <v>14</v>
      </c>
      <c r="O213" s="8">
        <v>120</v>
      </c>
    </row>
    <row r="214" spans="10:15" ht="12.75">
      <c r="J214" s="2" t="s">
        <v>131</v>
      </c>
      <c r="N214" s="2" t="s">
        <v>14</v>
      </c>
      <c r="O214" s="8">
        <v>235</v>
      </c>
    </row>
    <row r="215" spans="10:15" ht="12.75">
      <c r="J215" s="2" t="s">
        <v>132</v>
      </c>
      <c r="N215" s="2" t="s">
        <v>13</v>
      </c>
      <c r="O215" s="8">
        <v>8.13</v>
      </c>
    </row>
    <row r="216" spans="10:15" ht="12.75">
      <c r="J216" s="2" t="s">
        <v>133</v>
      </c>
      <c r="N216" s="2" t="s">
        <v>11</v>
      </c>
      <c r="O216" s="8">
        <v>8</v>
      </c>
    </row>
    <row r="217" spans="10:15" ht="12.75">
      <c r="J217" s="2" t="s">
        <v>19</v>
      </c>
      <c r="N217" s="2" t="s">
        <v>11</v>
      </c>
      <c r="O217" s="8">
        <v>2</v>
      </c>
    </row>
    <row r="218" spans="10:15" ht="12.75">
      <c r="J218" s="2" t="s">
        <v>134</v>
      </c>
      <c r="N218" s="2" t="s">
        <v>11</v>
      </c>
      <c r="O218" s="8">
        <v>2</v>
      </c>
    </row>
    <row r="219" spans="10:15" ht="12.75">
      <c r="J219" s="2" t="s">
        <v>135</v>
      </c>
      <c r="N219" s="2" t="s">
        <v>11</v>
      </c>
      <c r="O219" s="8">
        <v>4</v>
      </c>
    </row>
    <row r="220" spans="10:15" ht="12.75">
      <c r="J220" s="2" t="s">
        <v>136</v>
      </c>
      <c r="N220" s="2" t="s">
        <v>137</v>
      </c>
      <c r="O220" s="8">
        <v>29</v>
      </c>
    </row>
    <row r="221" spans="10:15" ht="12.75">
      <c r="J221" s="2" t="s">
        <v>138</v>
      </c>
      <c r="N221" s="2" t="s">
        <v>11</v>
      </c>
      <c r="O221" s="8">
        <v>1200</v>
      </c>
    </row>
    <row r="222" spans="10:15" ht="12.75">
      <c r="J222" s="2" t="s">
        <v>60</v>
      </c>
      <c r="N222" s="2" t="s">
        <v>14</v>
      </c>
      <c r="O222" s="8">
        <v>25</v>
      </c>
    </row>
    <row r="223" spans="10:15" ht="12.75">
      <c r="J223" s="2" t="s">
        <v>62</v>
      </c>
      <c r="N223" s="2" t="s">
        <v>25</v>
      </c>
      <c r="O223" s="8">
        <v>2.5</v>
      </c>
    </row>
    <row r="224" spans="10:15" ht="12.75">
      <c r="J224" s="2" t="s">
        <v>139</v>
      </c>
      <c r="N224" s="2" t="s">
        <v>11</v>
      </c>
      <c r="O224" s="8">
        <v>5.2</v>
      </c>
    </row>
    <row r="225" spans="10:15" ht="12.75">
      <c r="J225" s="2" t="s">
        <v>140</v>
      </c>
      <c r="N225" s="2" t="s">
        <v>11</v>
      </c>
      <c r="O225" s="8">
        <v>3.75</v>
      </c>
    </row>
    <row r="226" spans="10:15" ht="12.75">
      <c r="J226" s="2" t="s">
        <v>141</v>
      </c>
      <c r="N226" s="2" t="s">
        <v>11</v>
      </c>
      <c r="O226" s="8">
        <v>5.75</v>
      </c>
    </row>
    <row r="227" spans="10:15" ht="12.75">
      <c r="J227" s="2" t="s">
        <v>142</v>
      </c>
      <c r="N227" s="2" t="s">
        <v>11</v>
      </c>
      <c r="O227" s="8">
        <v>4.5</v>
      </c>
    </row>
    <row r="228" spans="10:15" ht="12.75">
      <c r="J228" s="2" t="s">
        <v>143</v>
      </c>
      <c r="N228" s="2" t="s">
        <v>11</v>
      </c>
      <c r="O228" s="8">
        <v>5.75</v>
      </c>
    </row>
    <row r="229" spans="10:15" ht="12.75">
      <c r="J229" s="2" t="s">
        <v>144</v>
      </c>
      <c r="N229" s="2" t="s">
        <v>11</v>
      </c>
      <c r="O229" s="8">
        <v>1.5</v>
      </c>
    </row>
    <row r="230" spans="10:15" ht="12.75">
      <c r="J230" s="2" t="s">
        <v>145</v>
      </c>
      <c r="N230" s="2" t="s">
        <v>11</v>
      </c>
      <c r="O230" s="8">
        <v>2.5</v>
      </c>
    </row>
    <row r="231" spans="10:15" ht="12.75">
      <c r="J231" s="2" t="s">
        <v>146</v>
      </c>
      <c r="N231" s="2" t="s">
        <v>147</v>
      </c>
      <c r="O231" s="21" t="s">
        <v>147</v>
      </c>
    </row>
    <row r="232" spans="10:15" ht="12.75">
      <c r="J232" s="2" t="s">
        <v>18</v>
      </c>
      <c r="N232" s="2" t="s">
        <v>147</v>
      </c>
      <c r="O232" s="21" t="s">
        <v>147</v>
      </c>
    </row>
    <row r="233" spans="10:15" ht="12.75">
      <c r="J233" s="2" t="s">
        <v>148</v>
      </c>
      <c r="N233" s="2" t="s">
        <v>147</v>
      </c>
      <c r="O233" s="21" t="s">
        <v>147</v>
      </c>
    </row>
    <row r="234" spans="10:15" ht="12.75">
      <c r="J234" s="2" t="s">
        <v>149</v>
      </c>
      <c r="N234" s="2" t="s">
        <v>14</v>
      </c>
      <c r="O234" s="8">
        <v>60</v>
      </c>
    </row>
    <row r="235" spans="10:15" ht="12.75">
      <c r="J235" s="2" t="s">
        <v>150</v>
      </c>
      <c r="N235" s="2" t="s">
        <v>25</v>
      </c>
      <c r="O235" s="8">
        <v>2.5</v>
      </c>
    </row>
    <row r="236" spans="10:15" ht="12.75">
      <c r="J236" s="2" t="s">
        <v>151</v>
      </c>
      <c r="N236" s="2" t="s">
        <v>14</v>
      </c>
      <c r="O236" s="8">
        <v>235</v>
      </c>
    </row>
    <row r="237" spans="10:15" ht="12.75">
      <c r="J237" s="2" t="s">
        <v>152</v>
      </c>
      <c r="N237" s="2" t="s">
        <v>13</v>
      </c>
      <c r="O237" s="8">
        <v>1</v>
      </c>
    </row>
    <row r="238" spans="10:15" ht="12.75">
      <c r="J238" s="2" t="s">
        <v>153</v>
      </c>
      <c r="N238" s="2" t="s">
        <v>25</v>
      </c>
      <c r="O238" s="8">
        <v>2.5</v>
      </c>
    </row>
    <row r="239" spans="10:15" ht="12.75">
      <c r="J239" s="2" t="s">
        <v>154</v>
      </c>
      <c r="N239" s="2" t="s">
        <v>14</v>
      </c>
      <c r="O239" s="8">
        <v>300</v>
      </c>
    </row>
    <row r="240" spans="10:15" ht="12.75">
      <c r="J240" s="2" t="s">
        <v>155</v>
      </c>
      <c r="N240" s="2" t="s">
        <v>13</v>
      </c>
      <c r="O240" s="8">
        <v>19</v>
      </c>
    </row>
    <row r="241" spans="10:15" ht="12.75">
      <c r="J241" s="2" t="s">
        <v>156</v>
      </c>
      <c r="N241" s="2" t="s">
        <v>137</v>
      </c>
      <c r="O241" s="8">
        <v>55</v>
      </c>
    </row>
    <row r="242" spans="10:15" ht="12.75">
      <c r="J242" s="2" t="s">
        <v>157</v>
      </c>
      <c r="N242" s="2" t="s">
        <v>11</v>
      </c>
      <c r="O242" s="8">
        <v>3.75</v>
      </c>
    </row>
    <row r="243" spans="10:15" ht="12.75">
      <c r="J243" s="2" t="s">
        <v>158</v>
      </c>
      <c r="N243" s="2" t="s">
        <v>11</v>
      </c>
      <c r="O243" s="8">
        <v>4.5</v>
      </c>
    </row>
    <row r="244" spans="10:15" ht="12.75">
      <c r="J244" s="2" t="s">
        <v>159</v>
      </c>
      <c r="N244" s="2" t="s">
        <v>11</v>
      </c>
      <c r="O244" s="8">
        <v>3.75</v>
      </c>
    </row>
    <row r="245" spans="10:15" ht="12.75">
      <c r="J245" s="2" t="s">
        <v>160</v>
      </c>
      <c r="N245" s="2" t="s">
        <v>11</v>
      </c>
      <c r="O245" s="8">
        <v>3.75</v>
      </c>
    </row>
    <row r="246" spans="10:15" ht="12.75">
      <c r="J246" s="2" t="s">
        <v>161</v>
      </c>
      <c r="N246" s="2" t="s">
        <v>11</v>
      </c>
      <c r="O246" s="8">
        <v>4.5</v>
      </c>
    </row>
    <row r="247" spans="10:15" ht="12.75">
      <c r="J247" s="2" t="s">
        <v>162</v>
      </c>
      <c r="N247" s="2" t="s">
        <v>11</v>
      </c>
      <c r="O247" s="8">
        <v>0.92</v>
      </c>
    </row>
    <row r="248" spans="10:15" ht="12.75">
      <c r="J248" s="2" t="s">
        <v>163</v>
      </c>
      <c r="N248" s="2" t="s">
        <v>11</v>
      </c>
      <c r="O248" s="8">
        <v>1.84</v>
      </c>
    </row>
    <row r="249" spans="10:15" ht="12.75">
      <c r="J249" s="2" t="s">
        <v>164</v>
      </c>
      <c r="N249" s="2" t="s">
        <v>11</v>
      </c>
      <c r="O249" s="8">
        <v>2.76</v>
      </c>
    </row>
    <row r="250" spans="10:15" ht="12.75">
      <c r="J250" s="2" t="s">
        <v>165</v>
      </c>
      <c r="N250" s="2" t="s">
        <v>11</v>
      </c>
      <c r="O250" s="8">
        <v>1.8</v>
      </c>
    </row>
    <row r="251" spans="10:15" ht="12.75">
      <c r="J251" s="2" t="s">
        <v>166</v>
      </c>
      <c r="N251" s="2" t="s">
        <v>13</v>
      </c>
      <c r="O251" s="8">
        <v>8.13</v>
      </c>
    </row>
    <row r="252" spans="10:15" ht="12.75">
      <c r="J252" s="2" t="s">
        <v>17</v>
      </c>
      <c r="N252" s="2" t="s">
        <v>11</v>
      </c>
      <c r="O252" s="8">
        <v>3</v>
      </c>
    </row>
    <row r="253" spans="10:15" ht="12.75">
      <c r="J253" s="2" t="s">
        <v>167</v>
      </c>
      <c r="N253" s="2" t="s">
        <v>11</v>
      </c>
      <c r="O253" s="8">
        <v>6.5</v>
      </c>
    </row>
    <row r="254" spans="10:15" ht="12.75">
      <c r="J254" s="2" t="s">
        <v>168</v>
      </c>
      <c r="N254" s="2" t="s">
        <v>11</v>
      </c>
      <c r="O254" s="8">
        <v>8</v>
      </c>
    </row>
    <row r="255" spans="10:15" ht="12.75">
      <c r="J255" s="2" t="s">
        <v>169</v>
      </c>
      <c r="N255" s="2" t="s">
        <v>11</v>
      </c>
      <c r="O255" s="8">
        <v>2.25</v>
      </c>
    </row>
    <row r="256" spans="10:15" ht="12.75">
      <c r="J256" s="2" t="s">
        <v>170</v>
      </c>
      <c r="N256" s="2" t="s">
        <v>171</v>
      </c>
      <c r="O256" s="8">
        <v>0</v>
      </c>
    </row>
    <row r="257" spans="10:15" ht="12.75">
      <c r="J257" s="2" t="s">
        <v>172</v>
      </c>
      <c r="N257" s="2" t="s">
        <v>147</v>
      </c>
      <c r="O257" s="21" t="s">
        <v>147</v>
      </c>
    </row>
    <row r="258" spans="10:15" ht="12.75">
      <c r="J258" s="2" t="s">
        <v>18</v>
      </c>
      <c r="N258" s="2" t="s">
        <v>147</v>
      </c>
      <c r="O258" s="21" t="s">
        <v>147</v>
      </c>
    </row>
    <row r="259" spans="10:15" ht="12.75">
      <c r="J259" s="2" t="s">
        <v>173</v>
      </c>
      <c r="N259" s="2" t="s">
        <v>137</v>
      </c>
      <c r="O259" s="8">
        <v>4.5</v>
      </c>
    </row>
    <row r="260" spans="10:15" ht="12.75">
      <c r="J260" s="2" t="s">
        <v>174</v>
      </c>
      <c r="N260" s="2" t="s">
        <v>147</v>
      </c>
      <c r="O260" s="21" t="s">
        <v>147</v>
      </c>
    </row>
    <row r="261" spans="10:15" ht="12.75">
      <c r="J261" s="2" t="s">
        <v>175</v>
      </c>
      <c r="N261" s="2" t="s">
        <v>176</v>
      </c>
      <c r="O261" s="22">
        <v>0.1075</v>
      </c>
    </row>
    <row r="262" spans="10:15" ht="12.75">
      <c r="J262" s="2" t="s">
        <v>177</v>
      </c>
      <c r="N262" s="2" t="s">
        <v>178</v>
      </c>
      <c r="O262" s="8">
        <v>0.55</v>
      </c>
    </row>
    <row r="263" spans="10:15" ht="12.75">
      <c r="J263" s="2" t="s">
        <v>179</v>
      </c>
      <c r="N263" s="2" t="s">
        <v>13</v>
      </c>
      <c r="O263" s="8">
        <v>0.7</v>
      </c>
    </row>
    <row r="264" spans="10:15" ht="12.75">
      <c r="J264" s="2" t="s">
        <v>180</v>
      </c>
      <c r="N264" s="2" t="s">
        <v>11</v>
      </c>
      <c r="O264" s="8">
        <v>125</v>
      </c>
    </row>
    <row r="265" spans="10:15" ht="12.75">
      <c r="J265" s="2" t="s">
        <v>181</v>
      </c>
      <c r="N265" s="2" t="s">
        <v>11</v>
      </c>
      <c r="O265" s="8">
        <v>350</v>
      </c>
    </row>
    <row r="266" spans="10:15" ht="12.75">
      <c r="J266" s="2" t="s">
        <v>182</v>
      </c>
      <c r="N266" s="2" t="s">
        <v>11</v>
      </c>
      <c r="O266" s="8">
        <v>1.5</v>
      </c>
    </row>
    <row r="267" spans="10:15" ht="12.75">
      <c r="J267" s="2" t="s">
        <v>183</v>
      </c>
      <c r="N267" s="2" t="s">
        <v>11</v>
      </c>
      <c r="O267" s="8">
        <v>8</v>
      </c>
    </row>
    <row r="268" spans="10:15" ht="12.75">
      <c r="J268" s="2" t="s">
        <v>184</v>
      </c>
      <c r="N268" s="2" t="s">
        <v>11</v>
      </c>
      <c r="O268" s="8">
        <v>4.75</v>
      </c>
    </row>
    <row r="269" spans="10:15" ht="12.75">
      <c r="J269" s="2" t="s">
        <v>185</v>
      </c>
      <c r="N269" s="2" t="s">
        <v>11</v>
      </c>
      <c r="O269" s="8">
        <v>5.5</v>
      </c>
    </row>
    <row r="270" spans="10:15" ht="12.75">
      <c r="J270" s="2" t="s">
        <v>186</v>
      </c>
      <c r="N270" s="2" t="s">
        <v>11</v>
      </c>
      <c r="O270" s="8">
        <v>0</v>
      </c>
    </row>
    <row r="271" spans="10:15" ht="12.75">
      <c r="J271" s="2" t="s">
        <v>187</v>
      </c>
      <c r="N271" s="2" t="s">
        <v>11</v>
      </c>
      <c r="O271" s="8">
        <v>2</v>
      </c>
    </row>
    <row r="272" spans="10:15" ht="12.75">
      <c r="J272" s="2" t="s">
        <v>188</v>
      </c>
      <c r="N272" s="2" t="s">
        <v>11</v>
      </c>
      <c r="O272" s="8">
        <v>3</v>
      </c>
    </row>
    <row r="273" spans="10:15" ht="12.75">
      <c r="J273" s="2" t="s">
        <v>189</v>
      </c>
      <c r="N273" s="2" t="s">
        <v>11</v>
      </c>
      <c r="O273" s="8">
        <v>0.5</v>
      </c>
    </row>
    <row r="274" spans="10:15" ht="12.75">
      <c r="J274" s="2" t="s">
        <v>190</v>
      </c>
      <c r="N274" s="2" t="s">
        <v>11</v>
      </c>
      <c r="O274" s="8">
        <v>0.8</v>
      </c>
    </row>
    <row r="275" spans="10:15" ht="12.75">
      <c r="J275" s="2" t="s">
        <v>191</v>
      </c>
      <c r="N275" s="2" t="s">
        <v>11</v>
      </c>
      <c r="O275" s="8">
        <v>0.25</v>
      </c>
    </row>
    <row r="276" spans="10:15" ht="12.75">
      <c r="J276" s="2" t="s">
        <v>192</v>
      </c>
      <c r="N276" s="2" t="s">
        <v>137</v>
      </c>
      <c r="O276" s="8">
        <v>0</v>
      </c>
    </row>
    <row r="277" spans="10:15" ht="12.75">
      <c r="J277" s="2" t="s">
        <v>193</v>
      </c>
      <c r="N277" s="2" t="s">
        <v>11</v>
      </c>
      <c r="O277" s="8">
        <v>0</v>
      </c>
    </row>
    <row r="278" spans="10:15" ht="12.75">
      <c r="J278" s="2" t="s">
        <v>131</v>
      </c>
      <c r="N278" s="2" t="s">
        <v>13</v>
      </c>
      <c r="O278" s="8">
        <v>11.75</v>
      </c>
    </row>
    <row r="279" spans="10:15" ht="12.75">
      <c r="J279" s="2" t="s">
        <v>194</v>
      </c>
      <c r="N279" s="2" t="s">
        <v>11</v>
      </c>
      <c r="O279" s="8">
        <v>35</v>
      </c>
    </row>
    <row r="280" spans="10:15" ht="12.75">
      <c r="J280" s="2" t="s">
        <v>195</v>
      </c>
      <c r="N280" s="2" t="s">
        <v>11</v>
      </c>
      <c r="O280" s="8">
        <v>83</v>
      </c>
    </row>
    <row r="281" spans="10:15" ht="12.75">
      <c r="J281" s="2" t="s">
        <v>196</v>
      </c>
      <c r="N281" s="2" t="s">
        <v>11</v>
      </c>
      <c r="O281" s="8">
        <v>77</v>
      </c>
    </row>
    <row r="282" spans="10:15" ht="12.75">
      <c r="J282" s="2" t="s">
        <v>197</v>
      </c>
      <c r="N282" s="2" t="s">
        <v>13</v>
      </c>
      <c r="O282" s="8">
        <v>0.65</v>
      </c>
    </row>
    <row r="283" spans="10:15" ht="12.75">
      <c r="J283" s="2" t="s">
        <v>198</v>
      </c>
      <c r="N283" s="2" t="s">
        <v>11</v>
      </c>
      <c r="O283" s="8">
        <v>300</v>
      </c>
    </row>
    <row r="284" spans="10:15" ht="12.75">
      <c r="J284" s="2" t="s">
        <v>199</v>
      </c>
      <c r="N284" s="2" t="s">
        <v>14</v>
      </c>
      <c r="O284" s="8">
        <v>251</v>
      </c>
    </row>
    <row r="285" spans="10:15" ht="12.75">
      <c r="J285" s="2" t="s">
        <v>200</v>
      </c>
      <c r="N285" s="2" t="s">
        <v>14</v>
      </c>
      <c r="O285" s="8">
        <v>187</v>
      </c>
    </row>
    <row r="286" spans="10:15" ht="12.75">
      <c r="J286" s="2" t="s">
        <v>201</v>
      </c>
      <c r="N286" s="2" t="s">
        <v>147</v>
      </c>
      <c r="O286" s="21" t="s">
        <v>147</v>
      </c>
    </row>
    <row r="287" spans="10:15" ht="12.75">
      <c r="J287" s="2" t="s">
        <v>202</v>
      </c>
      <c r="N287" s="2" t="s">
        <v>11</v>
      </c>
      <c r="O287" s="8">
        <v>20</v>
      </c>
    </row>
    <row r="288" spans="10:15" ht="12.75">
      <c r="J288" s="2" t="s">
        <v>203</v>
      </c>
      <c r="N288" s="2" t="s">
        <v>11</v>
      </c>
      <c r="O288" s="8">
        <v>5</v>
      </c>
    </row>
    <row r="289" spans="10:15" ht="12.75">
      <c r="J289" s="2" t="s">
        <v>204</v>
      </c>
      <c r="N289" s="2" t="s">
        <v>11</v>
      </c>
      <c r="O289" s="8">
        <v>3</v>
      </c>
    </row>
    <row r="290" spans="10:15" ht="12.75">
      <c r="J290" s="2" t="s">
        <v>205</v>
      </c>
      <c r="N290" s="2" t="s">
        <v>11</v>
      </c>
      <c r="O290" s="8">
        <v>2.5</v>
      </c>
    </row>
    <row r="291" spans="10:15" ht="12.75">
      <c r="J291" s="2" t="s">
        <v>206</v>
      </c>
      <c r="N291" s="2" t="s">
        <v>11</v>
      </c>
      <c r="O291" s="8">
        <v>0.5</v>
      </c>
    </row>
    <row r="292" spans="10:15" ht="12.75">
      <c r="J292" s="2" t="s">
        <v>207</v>
      </c>
      <c r="N292" s="2" t="s">
        <v>11</v>
      </c>
      <c r="O292" s="8">
        <v>25</v>
      </c>
    </row>
    <row r="293" spans="10:15" ht="12.75">
      <c r="J293" s="2" t="s">
        <v>208</v>
      </c>
      <c r="N293" s="2" t="s">
        <v>11</v>
      </c>
      <c r="O293" s="8">
        <v>7</v>
      </c>
    </row>
    <row r="294" spans="10:15" ht="12.75">
      <c r="J294" s="2" t="s">
        <v>209</v>
      </c>
      <c r="N294" s="2" t="s">
        <v>11</v>
      </c>
      <c r="O294" s="8">
        <v>4</v>
      </c>
    </row>
    <row r="295" spans="10:15" ht="12.75">
      <c r="J295" s="2" t="s">
        <v>210</v>
      </c>
      <c r="N295" s="2" t="s">
        <v>11</v>
      </c>
      <c r="O295" s="8">
        <v>0.5</v>
      </c>
    </row>
    <row r="296" spans="10:15" ht="12.75">
      <c r="J296" s="2" t="s">
        <v>211</v>
      </c>
      <c r="N296" s="2" t="s">
        <v>14</v>
      </c>
      <c r="O296" s="8">
        <v>270</v>
      </c>
    </row>
    <row r="297" spans="10:15" ht="12.75">
      <c r="J297" s="2" t="s">
        <v>212</v>
      </c>
      <c r="N297" s="2" t="s">
        <v>11</v>
      </c>
      <c r="O297" s="8">
        <v>0.25</v>
      </c>
    </row>
    <row r="298" spans="10:15" ht="12.75">
      <c r="J298" s="2" t="s">
        <v>213</v>
      </c>
      <c r="N298" s="2" t="s">
        <v>11</v>
      </c>
      <c r="O298" s="8">
        <v>0.25</v>
      </c>
    </row>
    <row r="299" spans="10:15" ht="12.75">
      <c r="J299" s="2" t="s">
        <v>214</v>
      </c>
      <c r="N299" s="2" t="s">
        <v>11</v>
      </c>
      <c r="O299" s="8">
        <v>25</v>
      </c>
    </row>
    <row r="300" spans="10:15" ht="12.75">
      <c r="J300" s="2" t="s">
        <v>215</v>
      </c>
      <c r="N300" s="2" t="s">
        <v>11</v>
      </c>
      <c r="O300" s="8">
        <v>65</v>
      </c>
    </row>
    <row r="301" spans="10:15" ht="12.75">
      <c r="J301" s="2" t="s">
        <v>216</v>
      </c>
      <c r="N301" s="2" t="s">
        <v>11</v>
      </c>
      <c r="O301" s="8">
        <v>90</v>
      </c>
    </row>
    <row r="320" ht="12.75">
      <c r="A320" s="23"/>
    </row>
    <row r="321" spans="5:10" ht="12.75">
      <c r="E321" s="7"/>
      <c r="F321" s="7"/>
      <c r="H321" s="7"/>
      <c r="I321" s="7"/>
      <c r="J321" s="7"/>
    </row>
    <row r="322" spans="5:10" ht="12.75">
      <c r="E322" s="4"/>
      <c r="F322" s="4"/>
      <c r="H322" s="4"/>
      <c r="I322" s="4"/>
      <c r="J322" s="4"/>
    </row>
    <row r="324" spans="1:11" ht="12.75">
      <c r="A324" s="8"/>
      <c r="E324" s="15"/>
      <c r="F324" s="15"/>
      <c r="H324" s="15"/>
      <c r="I324" s="15"/>
      <c r="J324" s="15"/>
      <c r="K324" s="13"/>
    </row>
    <row r="325" spans="1:11" ht="12.75">
      <c r="A325" s="8"/>
      <c r="E325" s="15"/>
      <c r="F325" s="15"/>
      <c r="H325" s="15"/>
      <c r="I325" s="15"/>
      <c r="J325" s="15"/>
      <c r="K325" s="13"/>
    </row>
    <row r="326" spans="1:11" ht="12.75">
      <c r="A326" s="8"/>
      <c r="E326" s="15"/>
      <c r="F326" s="15"/>
      <c r="H326" s="15"/>
      <c r="I326" s="15"/>
      <c r="J326" s="15"/>
      <c r="K326" s="13"/>
    </row>
    <row r="327" spans="1:11" ht="12.75">
      <c r="A327" s="8"/>
      <c r="E327" s="15"/>
      <c r="F327" s="15"/>
      <c r="H327" s="15"/>
      <c r="I327" s="15"/>
      <c r="J327" s="15"/>
      <c r="K327" s="13"/>
    </row>
    <row r="328" spans="5:11" ht="12.75">
      <c r="E328" s="15"/>
      <c r="F328" s="15"/>
      <c r="H328" s="15"/>
      <c r="I328" s="15"/>
      <c r="J328" s="15"/>
      <c r="K328" s="13"/>
    </row>
    <row r="329" spans="1:11" ht="12.75">
      <c r="A329" s="8"/>
      <c r="E329" s="15"/>
      <c r="F329" s="15"/>
      <c r="H329" s="15"/>
      <c r="I329" s="15"/>
      <c r="J329" s="15"/>
      <c r="K329" s="13"/>
    </row>
    <row r="330" spans="1:11" ht="12.75">
      <c r="A330" s="8"/>
      <c r="E330" s="15"/>
      <c r="F330" s="15"/>
      <c r="H330" s="15"/>
      <c r="I330" s="15"/>
      <c r="J330" s="15"/>
      <c r="K330" s="13"/>
    </row>
    <row r="370" spans="10:14" ht="12.75">
      <c r="J370" s="2" t="s">
        <v>128</v>
      </c>
      <c r="N370" s="2" t="s">
        <v>129</v>
      </c>
    </row>
    <row r="371" spans="10:14" ht="12.75">
      <c r="J371" s="2" t="s">
        <v>148</v>
      </c>
      <c r="N371" s="2" t="s">
        <v>147</v>
      </c>
    </row>
    <row r="375" spans="10:15" ht="12.75">
      <c r="J375" s="2" t="s">
        <v>128</v>
      </c>
      <c r="N375" s="2" t="s">
        <v>129</v>
      </c>
      <c r="O375" s="2" t="s">
        <v>5</v>
      </c>
    </row>
    <row r="376" spans="10:15" ht="12.75">
      <c r="J376" s="2" t="s">
        <v>148</v>
      </c>
      <c r="N376" s="2" t="s">
        <v>147</v>
      </c>
      <c r="O376" s="21" t="s">
        <v>147</v>
      </c>
    </row>
    <row r="377" ht="12.75">
      <c r="O377" s="8"/>
    </row>
  </sheetData>
  <sheetProtection/>
  <printOptions horizontalCentered="1"/>
  <pageMargins left="0.75" right="0.75" top="1" bottom="1" header="0.5" footer="0.5"/>
  <pageSetup fitToHeight="1" fitToWidth="1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McGilliard</dc:creator>
  <cp:keywords/>
  <dc:description/>
  <cp:lastModifiedBy>Laura</cp:lastModifiedBy>
  <cp:lastPrinted>1997-01-10T21:40:32Z</cp:lastPrinted>
  <dcterms:created xsi:type="dcterms:W3CDTF">1997-01-09T21:18:34Z</dcterms:created>
  <dcterms:modified xsi:type="dcterms:W3CDTF">2017-03-09T21:59:41Z</dcterms:modified>
  <cp:category/>
  <cp:version/>
  <cp:contentType/>
  <cp:contentStatus/>
</cp:coreProperties>
</file>